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gerdklier/Downloads/"/>
    </mc:Choice>
  </mc:AlternateContent>
  <xr:revisionPtr revIDLastSave="0" documentId="13_ncr:1_{B39622AF-CB16-ED4A-B094-73EE299ED823}" xr6:coauthVersionLast="47" xr6:coauthVersionMax="47" xr10:uidLastSave="{00000000-0000-0000-0000-000000000000}"/>
  <workbookProtection workbookAlgorithmName="SHA-512" workbookHashValue="FwrS8bU+uciavzPsDeAbhvrIger8FfpVch3fw0EuLvGv8mZ2js/0A0gHZpJ+HQnJX45hb6op19KdnkUKXuRz7w==" workbookSaltValue="t4l6gv+yFk+2NaxSX8sqSQ==" workbookSpinCount="100000" lockStructure="1"/>
  <bookViews>
    <workbookView xWindow="0" yWindow="500" windowWidth="29040" windowHeight="17640" xr2:uid="{C615CF6E-DABD-4F40-B6B0-00C824EA3129}"/>
  </bookViews>
  <sheets>
    <sheet name="pro" sheetId="1" r:id="rId1"/>
    <sheet name="we" sheetId="2" r:id="rId2"/>
  </sheets>
  <definedNames>
    <definedName name="_xlnm.Print_Area" localSheetId="0">pro!$A$1:$K$80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L23" i="2" s="1"/>
  <c r="L25" i="2"/>
  <c r="L24" i="2" l="1"/>
  <c r="L26" i="2" s="1"/>
  <c r="D13" i="1" a="1"/>
  <c r="D13" i="1" s="1"/>
  <c r="D14" i="1" a="1"/>
  <c r="D14" i="1" s="1"/>
  <c r="A33" i="2"/>
  <c r="A34" i="2"/>
  <c r="A35" i="2"/>
  <c r="A36" i="2"/>
  <c r="A37" i="2"/>
  <c r="A38" i="2"/>
  <c r="A32" i="2"/>
  <c r="A43" i="2"/>
  <c r="A44" i="2"/>
  <c r="A45" i="2"/>
  <c r="A46" i="2"/>
  <c r="A47" i="2"/>
  <c r="A48" i="2"/>
  <c r="A42" i="2"/>
  <c r="A53" i="2"/>
  <c r="A52" i="2"/>
  <c r="A58" i="2"/>
  <c r="A59" i="2"/>
  <c r="A60" i="2"/>
  <c r="A61" i="2"/>
  <c r="A62" i="2"/>
  <c r="A63" i="2"/>
  <c r="A57" i="2"/>
  <c r="A68" i="2"/>
  <c r="A67" i="2"/>
  <c r="A73" i="2"/>
  <c r="A74" i="2"/>
  <c r="A75" i="2"/>
  <c r="A76" i="2"/>
  <c r="A77" i="2"/>
  <c r="A78" i="2"/>
  <c r="A72" i="2"/>
  <c r="A83" i="2"/>
  <c r="A82" i="2"/>
  <c r="A88" i="2"/>
  <c r="A89" i="2"/>
  <c r="A90" i="2"/>
  <c r="A91" i="2"/>
  <c r="A92" i="2"/>
  <c r="A93" i="2"/>
  <c r="A87" i="2"/>
  <c r="A98" i="2"/>
  <c r="A97" i="2"/>
  <c r="A103" i="2"/>
  <c r="A102" i="2"/>
  <c r="A108" i="2"/>
  <c r="A109" i="2"/>
  <c r="A110" i="2"/>
  <c r="A111" i="2"/>
  <c r="A112" i="2"/>
  <c r="A113" i="2"/>
  <c r="A107" i="2"/>
  <c r="A118" i="2"/>
  <c r="A119" i="2"/>
  <c r="A120" i="2"/>
  <c r="A121" i="2"/>
  <c r="A122" i="2"/>
  <c r="A123" i="2"/>
  <c r="A117" i="2"/>
  <c r="A128" i="2"/>
  <c r="A129" i="2"/>
  <c r="A130" i="2"/>
  <c r="A131" i="2"/>
  <c r="A132" i="2"/>
  <c r="A133" i="2"/>
  <c r="A127" i="2"/>
  <c r="D9" i="1" l="1"/>
  <c r="H45" i="1" l="1"/>
  <c r="H44" i="1"/>
  <c r="H43" i="1"/>
  <c r="H42" i="1"/>
  <c r="H41" i="1"/>
  <c r="H40" i="1"/>
  <c r="F34" i="1"/>
  <c r="E45" i="1" l="1"/>
  <c r="F44" i="1"/>
  <c r="E44" i="1"/>
  <c r="F42" i="1"/>
  <c r="E42" i="1"/>
  <c r="H46" i="1"/>
  <c r="J35" i="1"/>
  <c r="J33" i="1"/>
  <c r="J32" i="1"/>
  <c r="G35" i="1"/>
  <c r="G33" i="1"/>
  <c r="G32" i="1"/>
  <c r="H35" i="1"/>
  <c r="H33" i="1"/>
  <c r="H32" i="1"/>
  <c r="B31" i="1"/>
  <c r="D42" i="1" l="1"/>
  <c r="G42" i="1" s="1"/>
  <c r="D40" i="1"/>
  <c r="G40" i="1" s="1"/>
  <c r="D44" i="1"/>
  <c r="G44" i="1" s="1"/>
  <c r="D41" i="1"/>
  <c r="G41" i="1" s="1"/>
  <c r="D43" i="1"/>
  <c r="G43" i="1" s="1"/>
  <c r="G45" i="1" l="1"/>
  <c r="D45" i="1" s="1"/>
  <c r="G46" i="1" s="1"/>
  <c r="K32" i="2" l="1"/>
  <c r="L32" i="2" s="1"/>
  <c r="K31" i="2"/>
  <c r="D50" i="1"/>
  <c r="H49" i="1"/>
  <c r="I49" i="1" s="1"/>
  <c r="C48" i="1"/>
  <c r="L31" i="2" l="1"/>
  <c r="L35" i="2"/>
  <c r="L36" i="2" s="1"/>
  <c r="G56" i="1" s="1"/>
  <c r="D4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<sst xmlns="http://schemas.openxmlformats.org/spreadsheetml/2006/main" count="255" uniqueCount="111">
  <si>
    <t>ProziFix Berechnungsblatt</t>
  </si>
  <si>
    <t>Dämmstärke</t>
  </si>
  <si>
    <t>ProziFix</t>
  </si>
  <si>
    <t>50x300</t>
  </si>
  <si>
    <t>50x320</t>
  </si>
  <si>
    <t>50x340</t>
  </si>
  <si>
    <t>50x360</t>
  </si>
  <si>
    <t>50x380</t>
  </si>
  <si>
    <t>50x400</t>
  </si>
  <si>
    <t>ProziFix:</t>
  </si>
  <si>
    <t>Stärke der Wand:</t>
  </si>
  <si>
    <t>J</t>
  </si>
  <si>
    <t>N</t>
  </si>
  <si>
    <t>Linienlast</t>
  </si>
  <si>
    <t>Flächenlast</t>
  </si>
  <si>
    <t>Belastung:</t>
  </si>
  <si>
    <t>kN/m</t>
  </si>
  <si>
    <t>Lastart</t>
  </si>
  <si>
    <t>char.Last</t>
  </si>
  <si>
    <t>Bem.Wert</t>
  </si>
  <si>
    <t>Eigengewicht [gk]</t>
  </si>
  <si>
    <t>Nutzlast [nk]</t>
  </si>
  <si>
    <t>ψ0</t>
  </si>
  <si>
    <t>Schneelast [sk]</t>
  </si>
  <si>
    <t>Belastung auf Anbauteil:</t>
  </si>
  <si>
    <t>Lastkombinatorik:</t>
  </si>
  <si>
    <t>Lastfall</t>
  </si>
  <si>
    <t>rk</t>
  </si>
  <si>
    <t>rd</t>
  </si>
  <si>
    <t>kled</t>
  </si>
  <si>
    <t>kmod</t>
  </si>
  <si>
    <t>rd/kmod</t>
  </si>
  <si>
    <t>gk</t>
  </si>
  <si>
    <t>ständig</t>
  </si>
  <si>
    <t>gk+nk</t>
  </si>
  <si>
    <t>kurz</t>
  </si>
  <si>
    <t>gk+sk</t>
  </si>
  <si>
    <t>zu verwendende Last:</t>
  </si>
  <si>
    <t>≤1000m ü NN</t>
  </si>
  <si>
    <t>&gt;1000m ü NN</t>
  </si>
  <si>
    <t>Wohn-u.Aufenthaltsräume</t>
  </si>
  <si>
    <t>Büros</t>
  </si>
  <si>
    <t>Versammlungsräume</t>
  </si>
  <si>
    <t>Verkaufsräume</t>
  </si>
  <si>
    <t>Lagerräume</t>
  </si>
  <si>
    <r>
      <t xml:space="preserve">Verkehrsflächen </t>
    </r>
    <r>
      <rPr>
        <sz val="11"/>
        <color theme="1"/>
        <rFont val="Calibri"/>
        <family val="2"/>
      </rPr>
      <t>≤ 25kN</t>
    </r>
  </si>
  <si>
    <t>Flächen f.d. Betrieb mit Staplern</t>
  </si>
  <si>
    <t>Dächer</t>
  </si>
  <si>
    <r>
      <t xml:space="preserve">Schnee </t>
    </r>
    <r>
      <rPr>
        <sz val="11"/>
        <color theme="1"/>
        <rFont val="Calibri"/>
        <family val="2"/>
      </rPr>
      <t>≤ 1000m</t>
    </r>
    <r>
      <rPr>
        <sz val="11"/>
        <color theme="1"/>
        <rFont val="Calibri"/>
        <family val="2"/>
        <scheme val="minor"/>
      </rPr>
      <t xml:space="preserve"> üNN</t>
    </r>
  </si>
  <si>
    <t>Schnee &gt; 1000m üNN</t>
  </si>
  <si>
    <t>Mauerstein:</t>
  </si>
  <si>
    <t>Mauerstein; Hersteller:</t>
  </si>
  <si>
    <t>Mauersteine; Hersteller:</t>
  </si>
  <si>
    <t>50x190</t>
  </si>
  <si>
    <t>Senftenbacher 25 VZ Plan</t>
  </si>
  <si>
    <t>Wienerberger PorotonHochlochziegel-Plan-T 24,0-0,9</t>
  </si>
  <si>
    <t>Wienerberger Poroton Poroton Planziegel-T8-50,0</t>
  </si>
  <si>
    <t>Wienerberger Porotherm 25-38 Plan</t>
  </si>
  <si>
    <t>Wienerberger Porotherm 50-20 H.i. Plan</t>
  </si>
  <si>
    <t>Pichler PIAplan 25/38 VZ</t>
  </si>
  <si>
    <t>Pichler PIAplan 50/20 VZ</t>
  </si>
  <si>
    <t>LeitlVital Plan 25/30/24,9 cm N+F</t>
  </si>
  <si>
    <t>LeitlVital Solex Plan 50/20/24,9 cm N+F</t>
  </si>
  <si>
    <t>EDER Plan XP 50 plus</t>
  </si>
  <si>
    <t>H+H Kalksandvollstein 2 DF</t>
  </si>
  <si>
    <t>C20/25 gerissen und ungerissen Decke &gt; 20cm stirnseitig</t>
  </si>
  <si>
    <t>Dim Prozi</t>
  </si>
  <si>
    <t>50 x 300</t>
  </si>
  <si>
    <t>50 x 320</t>
  </si>
  <si>
    <t>50 x 340</t>
  </si>
  <si>
    <t>50 x 360</t>
  </si>
  <si>
    <t>50 x 380</t>
  </si>
  <si>
    <t>50 x 400</t>
  </si>
  <si>
    <t>Dämmstärke cm</t>
  </si>
  <si>
    <t>Empfohlene Werte</t>
  </si>
  <si>
    <t>Querkraft kN</t>
  </si>
  <si>
    <t>Zug kN</t>
  </si>
  <si>
    <t>50 x 190</t>
  </si>
  <si>
    <t xml:space="preserve">C20/25 gerissen und ungerissen
Decke &gt; 25 cm stirnseitig bzw. Wandfläche </t>
  </si>
  <si>
    <t>https://www.tabstr.de/datenanalyse/sverweis/</t>
  </si>
  <si>
    <t>Dämmstärke [D]:</t>
  </si>
  <si>
    <t>Bauvorhaben:</t>
  </si>
  <si>
    <t>Firma:</t>
  </si>
  <si>
    <t>Standort:</t>
  </si>
  <si>
    <t>gk+nk+sk*ψ0</t>
  </si>
  <si>
    <t>gk+sk+nk*ψ0</t>
  </si>
  <si>
    <t>bekannt:</t>
  </si>
  <si>
    <t>Empfohlene Werte ProziFix*</t>
  </si>
  <si>
    <t xml:space="preserve"> *Für Montage in trockenem Beton oder Mauerwerk und einem Temperaturbereich I nach ETA 17/0181 und ETA 17/0182 (Mindesttemperatur -40 °C, maximale Kurzzeittemperatur +40 °C; maximale Langzeitigtemperatur +24 °C)
Gültig für die in der Tabelle angegebenen mindest Rand -u. Achsabstände</t>
  </si>
  <si>
    <t>Zugbelastung pro lfm:</t>
  </si>
  <si>
    <t>Kombination:</t>
  </si>
  <si>
    <t>Querkraft Auslastung:</t>
  </si>
  <si>
    <t>Zugkraft Auslastung:</t>
  </si>
  <si>
    <t>Gewünschter Achsabstand der ProziFix untereinander</t>
  </si>
  <si>
    <t>Dieses Excel Blatt ist nur eine Bemessungshilfe, kein statischer Nachweis im Sinne des Eurocode!!!!!                                                                                                                                   Es dient lediglich der Hilfestellung bei der Verarbeitung.</t>
  </si>
  <si>
    <t>Ziegel hef 85mm</t>
  </si>
  <si>
    <t>Decke Beton 20 cm hef 128mm</t>
  </si>
  <si>
    <t>Wand Beton 25cm hef 128mm</t>
  </si>
  <si>
    <t>Umgerechnet über Hebelsarm:</t>
  </si>
  <si>
    <t>Auswahl:</t>
  </si>
  <si>
    <t>Zug</t>
  </si>
  <si>
    <t>Werte Gewindestange M16 Rd =</t>
  </si>
  <si>
    <t>Abscheren 0cm</t>
  </si>
  <si>
    <t>Auswahl Abscheren:</t>
  </si>
  <si>
    <t>Auswahl Auszug:</t>
  </si>
  <si>
    <t>Errechneter Achsabstand bei vertikaler Belastung:</t>
  </si>
  <si>
    <t>Vergleich mit einer Gewindestange M16 inkl. einseitig gezahntem Scheibendübel und einem Distanz-Holz 14/14 cm und der länge der Dämmstärke, Einbindetiefe ist 128 mm bei Beton und Kalksandvollstein und 85mm bei Ziegelmauerwerk:</t>
  </si>
  <si>
    <r>
      <t xml:space="preserve">Abminderungen der empfohlenen Werte werden wie folgt angesetzt:
</t>
    </r>
    <r>
      <rPr>
        <b/>
        <sz val="11"/>
        <color theme="4" tint="-0.499984740745262"/>
        <rFont val="Arial"/>
        <family val="2"/>
      </rPr>
      <t>Mit dem Faktor ßFT</t>
    </r>
    <r>
      <rPr>
        <sz val="11"/>
        <color theme="4" tint="-0.499984740745262"/>
        <rFont val="Arial"/>
        <family val="2"/>
      </rPr>
      <t xml:space="preserve"> = 0,7 ist für feuchte Untergründe oder einem Temperaturbereich II nach ETA 17/0181 und ETA 17/0182 (Mindesttemperatur -40 °C, maximale Kurzzeittemperatur +80 °C; maximale Langzeitigtemperatur +50 °C)  F1d und F2d abzumindern.
</t>
    </r>
    <r>
      <rPr>
        <b/>
        <sz val="11"/>
        <color theme="4" tint="-0.499984740745262"/>
        <rFont val="Arial"/>
        <family val="2"/>
      </rPr>
      <t>Mit dem Faktor ßdaue</t>
    </r>
    <r>
      <rPr>
        <sz val="11"/>
        <color theme="4" tint="-0.499984740745262"/>
        <rFont val="Arial"/>
        <family val="2"/>
      </rPr>
      <t>r = 0,6 ist F2d dann abzumindern, wenn der Anteil der ständig wirkenden Zuglast höher als 50% ist
Materialbeiwerte γMc  von 2,5 für Ziegel und  1,5 für Beton sind bei F1d und F2d bereits berücksichtigt.
Montagesicherheitsbeiwert γinst  von 1,4 ist bei Zuglast F2d bereits berüchsichtigt. Für Querkräfte F1d findet dieser keine Anwendung.
Für Lastfälle, die in dieser Tabelle nicht behandelt sind, steht das zugrundeliegende Gutachten der MPA Stuttgart unter www.sihga.com zur Verfügung</t>
    </r>
  </si>
  <si>
    <t>Belastung auf</t>
  </si>
  <si>
    <t>Abscheren</t>
  </si>
  <si>
    <t>Abstand der Gewindestangen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</si>
</sst>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quot; cm&quot;"/>
    <numFmt numFmtId="166" formatCode="0.00&quot; kN&quot;"/>
    <numFmt numFmtId="167" formatCode="0.00&quot; m&quot;"/>
    <numFmt numFmtId="168" formatCode="0.000"/>
    <numFmt numFmtId="169" formatCode="0.0&quot; cm&quot;"/>
    <numFmt numFmtId="170" formatCode="0.0&quot; ständig&quot;"/>
    <numFmt numFmtId="171" formatCode="&quot;Ziegel &quot;0.0"/>
    <numFmt numFmtId="172" formatCode="&quot;Ed = &quot;0.000"/>
    <numFmt numFmtId="173" formatCode="0.0000"/>
    <numFmt numFmtId="174" formatCode="0.00&quot; cm&quot;"/>
    <numFmt numFmtId="175" formatCode="0.000&quot; Stk/m&quot;"/>
    <numFmt numFmtId="176" formatCode="0.00&quot; kN/m&quot;"/>
  </numFmts>
  <fonts count="17">
    <font>
      <sz val="11"/>
      <color theme="1"/>
      <name val="Calibri"/>
      <family val="2"/>
      <scheme val="minor"/>
    </font>
    <font>
      <sz val="11"/>
      <color theme="1"/>
      <name val="Arial"/>
      <family val="2"/>
    </font>
    <font>
      <sz val="11"/>
      <color theme="1"/>
      <name val="Arial"/>
      <family val="2"/>
    </font>
    <font>
      <sz val="11"/>
      <color theme="1"/>
      <name val="Calibri"/>
      <family val="2"/>
    </font>
    <font>
      <b/>
      <sz val="11"/>
      <color theme="1"/>
      <name val="DINPro-Cond"/>
      <family val="2"/>
    </font>
    <font>
      <b/>
      <sz val="11"/>
      <color theme="1"/>
      <name val="Calibri"/>
      <family val="2"/>
      <scheme val="minor"/>
    </font>
    <font>
      <sz val="11"/>
      <color rgb="FF0070C0"/>
      <name val="Calibri"/>
      <family val="2"/>
      <scheme val="minor"/>
    </font>
    <font>
      <u/>
      <sz val="11"/>
      <color theme="10"/>
      <name val="Calibri"/>
      <family val="2"/>
      <scheme val="minor"/>
    </font>
    <font>
      <b/>
      <sz val="48"/>
      <color theme="4" tint="-0.499984740745262"/>
      <name val="Arial"/>
      <family val="2"/>
    </font>
    <font>
      <sz val="11"/>
      <color theme="4" tint="-0.499984740745262"/>
      <name val="Arial"/>
      <family val="2"/>
    </font>
    <font>
      <sz val="14"/>
      <color theme="4" tint="-0.499984740745262"/>
      <name val="Arial"/>
      <family val="2"/>
    </font>
    <font>
      <b/>
      <sz val="14"/>
      <color theme="4" tint="-0.499984740745262"/>
      <name val="Arial"/>
      <family val="2"/>
    </font>
    <font>
      <u/>
      <sz val="11"/>
      <color theme="4" tint="-0.499984740745262"/>
      <name val="Arial"/>
      <family val="2"/>
    </font>
    <font>
      <b/>
      <sz val="11"/>
      <color theme="4" tint="-0.499984740745262"/>
      <name val="Arial"/>
      <family val="2"/>
    </font>
    <font>
      <b/>
      <sz val="9"/>
      <color theme="4" tint="-0.499984740745262"/>
      <name val="Arial"/>
      <family val="2"/>
    </font>
    <font>
      <b/>
      <sz val="14"/>
      <color theme="1"/>
      <name val="Arial"/>
      <family val="2"/>
    </font>
    <font>
      <sz val="14"/>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171">
    <xf numFmtId="0" fontId="0" fillId="0" borderId="0" xfId="0"/>
    <xf numFmtId="2" fontId="0" fillId="0" borderId="0" xfId="0" applyNumberFormat="1" applyAlignment="1">
      <alignment horizontal="center"/>
    </xf>
    <xf numFmtId="165" fontId="0" fillId="0" borderId="0" xfId="0" applyNumberFormat="1" applyAlignment="1">
      <alignment horizontal="center"/>
    </xf>
    <xf numFmtId="164" fontId="0" fillId="0" borderId="0" xfId="0" applyNumberFormat="1"/>
    <xf numFmtId="171" fontId="0" fillId="0" borderId="0" xfId="0" applyNumberForma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165" fontId="0" fillId="0" borderId="0" xfId="0" applyNumberFormat="1"/>
    <xf numFmtId="0" fontId="2" fillId="0" borderId="0" xfId="0" applyFont="1" applyAlignment="1">
      <alignment vertical="center"/>
    </xf>
    <xf numFmtId="170" fontId="5" fillId="0" borderId="0" xfId="0" applyNumberFormat="1" applyFont="1"/>
    <xf numFmtId="166" fontId="0" fillId="0" borderId="0" xfId="0" applyNumberFormat="1" applyAlignment="1">
      <alignment horizontal="center"/>
    </xf>
    <xf numFmtId="0" fontId="6" fillId="0" borderId="0" xfId="0" applyFont="1"/>
    <xf numFmtId="0" fontId="7" fillId="0" borderId="0" xfId="1"/>
    <xf numFmtId="0" fontId="0" fillId="0" borderId="0" xfId="0" applyAlignment="1">
      <alignment horizontal="center"/>
    </xf>
    <xf numFmtId="166" fontId="0" fillId="0" borderId="0" xfId="0" applyNumberFormat="1" applyAlignment="1">
      <alignment horizontal="right"/>
    </xf>
    <xf numFmtId="169" fontId="0" fillId="0" borderId="0" xfId="0" applyNumberFormat="1" applyAlignment="1">
      <alignment horizontal="center"/>
    </xf>
    <xf numFmtId="0" fontId="9" fillId="0" borderId="4" xfId="0" applyFont="1" applyBorder="1"/>
    <xf numFmtId="0" fontId="9" fillId="0" borderId="5" xfId="0" applyFont="1" applyBorder="1"/>
    <xf numFmtId="0" fontId="9" fillId="0" borderId="0" xfId="0" applyFont="1"/>
    <xf numFmtId="165" fontId="10" fillId="2" borderId="9" xfId="0" applyNumberFormat="1" applyFont="1" applyFill="1" applyBorder="1" applyAlignment="1" applyProtection="1">
      <alignment horizontal="center"/>
      <protection locked="0"/>
    </xf>
    <xf numFmtId="165" fontId="9" fillId="0" borderId="0" xfId="0" applyNumberFormat="1" applyFont="1" applyAlignment="1">
      <alignment horizontal="center"/>
    </xf>
    <xf numFmtId="0" fontId="10" fillId="0" borderId="0" xfId="0" applyFont="1"/>
    <xf numFmtId="0" fontId="10" fillId="0" borderId="5" xfId="0" applyFont="1" applyBorder="1"/>
    <xf numFmtId="0" fontId="10" fillId="3" borderId="10" xfId="0" applyFont="1" applyFill="1" applyBorder="1" applyAlignment="1">
      <alignment horizontal="center"/>
    </xf>
    <xf numFmtId="169" fontId="10" fillId="3" borderId="9" xfId="0" applyNumberFormat="1" applyFont="1" applyFill="1" applyBorder="1" applyAlignment="1">
      <alignment horizontal="center"/>
    </xf>
    <xf numFmtId="166" fontId="11" fillId="3" borderId="9" xfId="0" applyNumberFormat="1" applyFont="1" applyFill="1" applyBorder="1" applyAlignment="1">
      <alignment horizontal="center"/>
    </xf>
    <xf numFmtId="0" fontId="12" fillId="0" borderId="0" xfId="1" applyFont="1" applyFill="1" applyBorder="1" applyProtection="1"/>
    <xf numFmtId="166" fontId="11" fillId="3" borderId="18" xfId="0" applyNumberFormat="1" applyFont="1" applyFill="1" applyBorder="1" applyAlignment="1">
      <alignment horizontal="center"/>
    </xf>
    <xf numFmtId="0" fontId="10" fillId="0" borderId="7" xfId="0" applyFont="1" applyBorder="1"/>
    <xf numFmtId="0" fontId="10" fillId="0" borderId="8" xfId="0" applyFont="1" applyBorder="1"/>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168" fontId="10" fillId="2" borderId="12" xfId="0" applyNumberFormat="1" applyFont="1" applyFill="1" applyBorder="1" applyProtection="1">
      <protection locked="0"/>
    </xf>
    <xf numFmtId="0" fontId="10" fillId="0" borderId="12" xfId="0" applyFont="1" applyBorder="1" applyAlignment="1">
      <alignment horizontal="left"/>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center"/>
    </xf>
    <xf numFmtId="0" fontId="11" fillId="0" borderId="5" xfId="0" applyFont="1" applyBorder="1" applyAlignment="1">
      <alignment horizontal="center"/>
    </xf>
    <xf numFmtId="0" fontId="10" fillId="0" borderId="32" xfId="0" applyFont="1" applyBorder="1"/>
    <xf numFmtId="0" fontId="10" fillId="0" borderId="33" xfId="0" applyFont="1" applyBorder="1"/>
    <xf numFmtId="0" fontId="10" fillId="0" borderId="12" xfId="0" applyFont="1" applyBorder="1"/>
    <xf numFmtId="0" fontId="10" fillId="2" borderId="12" xfId="0" applyFont="1" applyFill="1" applyBorder="1" applyAlignment="1" applyProtection="1">
      <alignment horizontal="center"/>
      <protection locked="0"/>
    </xf>
    <xf numFmtId="0" fontId="10" fillId="2" borderId="37" xfId="0" applyFont="1" applyFill="1" applyBorder="1" applyAlignment="1" applyProtection="1">
      <alignment horizontal="right"/>
      <protection locked="0"/>
    </xf>
    <xf numFmtId="0" fontId="10" fillId="0" borderId="36" xfId="0" applyFont="1" applyBorder="1" applyAlignment="1">
      <alignment horizontal="left"/>
    </xf>
    <xf numFmtId="0" fontId="10" fillId="0" borderId="25" xfId="0" applyFont="1" applyBorder="1" applyAlignment="1">
      <alignment horizontal="left"/>
    </xf>
    <xf numFmtId="0" fontId="10" fillId="0" borderId="14" xfId="0" applyFont="1" applyBorder="1" applyAlignment="1">
      <alignment horizontal="left"/>
    </xf>
    <xf numFmtId="0" fontId="10" fillId="0" borderId="9" xfId="0" applyFont="1" applyBorder="1" applyAlignment="1">
      <alignment horizontal="left"/>
    </xf>
    <xf numFmtId="167" fontId="10" fillId="2" borderId="9" xfId="0" applyNumberFormat="1" applyFont="1" applyFill="1" applyBorder="1" applyProtection="1">
      <protection locked="0"/>
    </xf>
    <xf numFmtId="0" fontId="10" fillId="0" borderId="9" xfId="0" applyFont="1" applyBorder="1" applyAlignment="1">
      <alignment horizontal="center"/>
    </xf>
    <xf numFmtId="168" fontId="10" fillId="2" borderId="9" xfId="0" applyNumberFormat="1" applyFont="1" applyFill="1" applyBorder="1" applyProtection="1">
      <protection locked="0"/>
    </xf>
    <xf numFmtId="0" fontId="10" fillId="0" borderId="9" xfId="0" applyFont="1" applyBorder="1"/>
    <xf numFmtId="0" fontId="10" fillId="3" borderId="29" xfId="0" applyFont="1" applyFill="1" applyBorder="1"/>
    <xf numFmtId="0" fontId="10" fillId="0" borderId="16" xfId="0" applyFont="1" applyBorder="1" applyAlignment="1">
      <alignment horizontal="left"/>
    </xf>
    <xf numFmtId="0" fontId="10" fillId="0" borderId="10" xfId="0" applyFont="1" applyBorder="1" applyAlignment="1">
      <alignment horizontal="left"/>
    </xf>
    <xf numFmtId="0" fontId="10" fillId="0" borderId="14" xfId="0" applyFont="1" applyBorder="1"/>
    <xf numFmtId="0" fontId="10" fillId="2" borderId="9" xfId="0" applyFont="1" applyFill="1" applyBorder="1" applyAlignment="1" applyProtection="1">
      <alignment horizontal="left"/>
      <protection locked="0"/>
    </xf>
    <xf numFmtId="164" fontId="10" fillId="3" borderId="9" xfId="0" applyNumberFormat="1" applyFont="1" applyFill="1" applyBorder="1"/>
    <xf numFmtId="168" fontId="10" fillId="0" borderId="9" xfId="0" applyNumberFormat="1" applyFont="1" applyBorder="1"/>
    <xf numFmtId="168" fontId="10" fillId="0" borderId="0" xfId="0" applyNumberFormat="1" applyFont="1"/>
    <xf numFmtId="0" fontId="10" fillId="3" borderId="9" xfId="0" applyFont="1" applyFill="1" applyBorder="1"/>
    <xf numFmtId="0" fontId="10" fillId="0" borderId="4" xfId="0" applyFont="1" applyBorder="1"/>
    <xf numFmtId="0" fontId="10" fillId="0" borderId="0" xfId="0" applyFont="1" applyProtection="1">
      <protection locked="0"/>
    </xf>
    <xf numFmtId="0" fontId="10" fillId="0" borderId="14" xfId="0" applyFont="1" applyBorder="1" applyAlignment="1">
      <alignment horizontal="center"/>
    </xf>
    <xf numFmtId="168" fontId="10" fillId="0" borderId="9" xfId="0" applyNumberFormat="1" applyFont="1" applyBorder="1" applyAlignment="1">
      <alignment horizontal="center"/>
    </xf>
    <xf numFmtId="2" fontId="10" fillId="0" borderId="9" xfId="0" applyNumberFormat="1" applyFont="1" applyBorder="1" applyAlignment="1">
      <alignment horizontal="center"/>
    </xf>
    <xf numFmtId="172" fontId="10" fillId="3" borderId="9" xfId="0" applyNumberFormat="1" applyFont="1" applyFill="1" applyBorder="1"/>
    <xf numFmtId="169" fontId="11" fillId="2" borderId="16" xfId="0" applyNumberFormat="1" applyFont="1" applyFill="1" applyBorder="1" applyProtection="1">
      <protection locked="0"/>
    </xf>
    <xf numFmtId="173" fontId="11" fillId="0" borderId="9" xfId="0" applyNumberFormat="1" applyFont="1" applyBorder="1" applyAlignment="1">
      <alignment horizontal="right"/>
    </xf>
    <xf numFmtId="0" fontId="1" fillId="0" borderId="20" xfId="0" applyFont="1" applyBorder="1"/>
    <xf numFmtId="0" fontId="1" fillId="0" borderId="19" xfId="0" applyFont="1" applyBorder="1"/>
    <xf numFmtId="174" fontId="15" fillId="3" borderId="42" xfId="0" applyNumberFormat="1" applyFont="1" applyFill="1" applyBorder="1"/>
    <xf numFmtId="0" fontId="16" fillId="0" borderId="7" xfId="0" applyFont="1" applyBorder="1"/>
    <xf numFmtId="0" fontId="16" fillId="0" borderId="8" xfId="0" applyFont="1" applyBorder="1"/>
    <xf numFmtId="0" fontId="9" fillId="0" borderId="0" xfId="0" applyFont="1" applyProtection="1">
      <protection locked="0"/>
    </xf>
    <xf numFmtId="0" fontId="1" fillId="0" borderId="6" xfId="0" applyFont="1" applyBorder="1"/>
    <xf numFmtId="0" fontId="1" fillId="0" borderId="7" xfId="0" applyFont="1" applyBorder="1"/>
    <xf numFmtId="0" fontId="1" fillId="0" borderId="8" xfId="0" applyFont="1" applyBorder="1"/>
    <xf numFmtId="0" fontId="1" fillId="0" borderId="0" xfId="0" applyFont="1"/>
    <xf numFmtId="175" fontId="0" fillId="0" borderId="0" xfId="0" applyNumberFormat="1"/>
    <xf numFmtId="176" fontId="0" fillId="0" borderId="0" xfId="0" applyNumberFormat="1" applyAlignment="1">
      <alignment horizontal="right"/>
    </xf>
    <xf numFmtId="169" fontId="0" fillId="0" borderId="0" xfId="0" applyNumberForma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5" fillId="3" borderId="26" xfId="0" applyFont="1" applyFill="1" applyBorder="1" applyAlignment="1">
      <alignment horizontal="center"/>
    </xf>
    <xf numFmtId="0" fontId="15" fillId="3" borderId="27" xfId="0" applyFont="1" applyFill="1" applyBorder="1" applyAlignment="1">
      <alignment horizontal="center"/>
    </xf>
    <xf numFmtId="0" fontId="15" fillId="3" borderId="35" xfId="0" applyFont="1" applyFill="1" applyBorder="1" applyAlignment="1">
      <alignment horizontal="center"/>
    </xf>
    <xf numFmtId="0" fontId="11" fillId="0" borderId="32" xfId="0" applyFont="1" applyBorder="1" applyAlignment="1">
      <alignment horizontal="left"/>
    </xf>
    <xf numFmtId="0" fontId="11" fillId="0" borderId="33" xfId="0" applyFont="1" applyBorder="1" applyAlignment="1">
      <alignment horizontal="left"/>
    </xf>
    <xf numFmtId="0" fontId="11" fillId="0" borderId="41" xfId="0" applyFont="1" applyBorder="1" applyAlignment="1">
      <alignment horizontal="left"/>
    </xf>
    <xf numFmtId="0" fontId="11" fillId="0" borderId="14" xfId="0" applyFont="1" applyBorder="1" applyAlignment="1">
      <alignment horizontal="left"/>
    </xf>
    <xf numFmtId="0" fontId="11" fillId="0" borderId="9" xfId="0" applyFont="1" applyBorder="1" applyAlignment="1">
      <alignment horizontal="left"/>
    </xf>
    <xf numFmtId="0" fontId="10" fillId="2" borderId="23" xfId="0" applyFont="1" applyFill="1" applyBorder="1" applyAlignment="1" applyProtection="1">
      <alignment horizontal="left"/>
      <protection locked="0"/>
    </xf>
    <xf numFmtId="0" fontId="10" fillId="2" borderId="38" xfId="0" applyFont="1" applyFill="1" applyBorder="1" applyAlignment="1" applyProtection="1">
      <alignment horizontal="left"/>
      <protection locked="0"/>
    </xf>
    <xf numFmtId="0" fontId="11" fillId="0" borderId="28" xfId="0" applyFont="1" applyBorder="1" applyAlignment="1">
      <alignment horizontal="left"/>
    </xf>
    <xf numFmtId="0" fontId="11" fillId="0" borderId="24" xfId="0" applyFont="1" applyBorder="1" applyAlignment="1">
      <alignment horizontal="left"/>
    </xf>
    <xf numFmtId="0" fontId="11" fillId="0" borderId="38" xfId="0" applyFont="1" applyBorder="1" applyAlignment="1">
      <alignment horizontal="left"/>
    </xf>
    <xf numFmtId="0" fontId="10" fillId="3" borderId="23" xfId="0" applyFont="1" applyFill="1" applyBorder="1" applyAlignment="1">
      <alignment horizontal="center"/>
    </xf>
    <xf numFmtId="0" fontId="10" fillId="3" borderId="24" xfId="0" applyFont="1" applyFill="1" applyBorder="1" applyAlignment="1">
      <alignment horizontal="center"/>
    </xf>
    <xf numFmtId="0" fontId="10" fillId="3" borderId="29" xfId="0" applyFont="1" applyFill="1" applyBorder="1" applyAlignment="1">
      <alignment horizontal="center"/>
    </xf>
    <xf numFmtId="168" fontId="10" fillId="3" borderId="23" xfId="0" applyNumberFormat="1" applyFont="1" applyFill="1" applyBorder="1" applyAlignment="1">
      <alignment horizontal="right"/>
    </xf>
    <xf numFmtId="168" fontId="10" fillId="3" borderId="24" xfId="0" applyNumberFormat="1" applyFont="1" applyFill="1" applyBorder="1" applyAlignment="1">
      <alignment horizontal="right"/>
    </xf>
    <xf numFmtId="0" fontId="10" fillId="0" borderId="28" xfId="0" applyFont="1" applyBorder="1" applyAlignment="1">
      <alignment horizontal="left"/>
    </xf>
    <xf numFmtId="0" fontId="10" fillId="0" borderId="24" xfId="0" applyFont="1" applyBorder="1" applyAlignment="1">
      <alignment horizontal="left"/>
    </xf>
    <xf numFmtId="0" fontId="10" fillId="0" borderId="38" xfId="0" applyFont="1" applyBorder="1" applyAlignment="1">
      <alignment horizontal="left"/>
    </xf>
    <xf numFmtId="0" fontId="11" fillId="0" borderId="9" xfId="0" applyFont="1" applyBorder="1" applyAlignment="1">
      <alignment horizontal="center" vertical="center"/>
    </xf>
    <xf numFmtId="0" fontId="14" fillId="0" borderId="4" xfId="0" applyFont="1" applyBorder="1" applyAlignment="1">
      <alignment horizontal="left" wrapText="1"/>
    </xf>
    <xf numFmtId="0" fontId="14" fillId="0" borderId="0" xfId="0" applyFont="1" applyAlignment="1">
      <alignment horizontal="left" wrapText="1"/>
    </xf>
    <xf numFmtId="0" fontId="14" fillId="0" borderId="5" xfId="0" applyFont="1" applyBorder="1" applyAlignment="1">
      <alignment horizontal="left" wrapText="1"/>
    </xf>
    <xf numFmtId="0" fontId="14" fillId="0" borderId="6" xfId="0" applyFont="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0" fillId="0" borderId="29" xfId="0" applyFont="1" applyBorder="1" applyAlignment="1">
      <alignment horizontal="left"/>
    </xf>
    <xf numFmtId="0" fontId="10" fillId="0" borderId="14" xfId="0" applyFont="1" applyBorder="1" applyAlignment="1">
      <alignment horizontal="left"/>
    </xf>
    <xf numFmtId="0" fontId="10" fillId="0" borderId="9" xfId="0" applyFont="1" applyBorder="1" applyAlignment="1">
      <alignment horizontal="left"/>
    </xf>
    <xf numFmtId="173" fontId="11" fillId="0" borderId="9" xfId="0" applyNumberFormat="1" applyFont="1" applyBorder="1" applyAlignment="1">
      <alignment horizontal="center" vertical="center"/>
    </xf>
    <xf numFmtId="169" fontId="10" fillId="0" borderId="39" xfId="0" applyNumberFormat="1" applyFont="1" applyBorder="1" applyAlignment="1">
      <alignment horizontal="left" wrapText="1"/>
    </xf>
    <xf numFmtId="169" fontId="10" fillId="0" borderId="22" xfId="0" applyNumberFormat="1" applyFont="1" applyBorder="1" applyAlignment="1">
      <alignment horizontal="left" wrapText="1"/>
    </xf>
    <xf numFmtId="169" fontId="10" fillId="0" borderId="40" xfId="0" applyNumberFormat="1" applyFont="1" applyBorder="1" applyAlignment="1">
      <alignment horizontal="left" wrapText="1"/>
    </xf>
    <xf numFmtId="169" fontId="10" fillId="0" borderId="31" xfId="0" applyNumberFormat="1" applyFont="1" applyBorder="1" applyAlignment="1">
      <alignment horizontal="left" wrapText="1"/>
    </xf>
    <xf numFmtId="169" fontId="10" fillId="0" borderId="23" xfId="0" applyNumberFormat="1" applyFont="1" applyBorder="1" applyAlignment="1">
      <alignment horizontal="left"/>
    </xf>
    <xf numFmtId="169" fontId="10" fillId="0" borderId="24" xfId="0" applyNumberFormat="1" applyFont="1" applyBorder="1" applyAlignment="1">
      <alignment horizontal="left"/>
    </xf>
    <xf numFmtId="169" fontId="10" fillId="0" borderId="29" xfId="0" applyNumberFormat="1" applyFont="1" applyBorder="1" applyAlignment="1">
      <alignment horizontal="left"/>
    </xf>
    <xf numFmtId="0" fontId="10" fillId="2" borderId="33" xfId="0" applyFont="1" applyFill="1" applyBorder="1" applyAlignment="1">
      <alignment horizontal="left"/>
    </xf>
    <xf numFmtId="0" fontId="10" fillId="2" borderId="34" xfId="0" applyFont="1" applyFill="1" applyBorder="1" applyAlignment="1">
      <alignment horizontal="left"/>
    </xf>
    <xf numFmtId="0" fontId="11" fillId="0" borderId="26" xfId="0" applyFont="1" applyBorder="1" applyAlignment="1">
      <alignment horizontal="center"/>
    </xf>
    <xf numFmtId="0" fontId="11" fillId="0" borderId="27" xfId="0" applyFont="1" applyBorder="1" applyAlignment="1">
      <alignment horizontal="center"/>
    </xf>
    <xf numFmtId="0" fontId="11" fillId="0" borderId="35" xfId="0" applyFont="1" applyBorder="1" applyAlignment="1">
      <alignment horizont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30" xfId="0" applyFont="1" applyBorder="1" applyAlignment="1">
      <alignment horizontal="left" vertical="top" wrapText="1"/>
    </xf>
    <xf numFmtId="0" fontId="9" fillId="0" borderId="19" xfId="0" applyFont="1" applyBorder="1" applyAlignment="1">
      <alignment horizontal="left" vertical="top" wrapText="1"/>
    </xf>
    <xf numFmtId="0" fontId="9" fillId="0" borderId="31" xfId="0" applyFont="1" applyBorder="1" applyAlignment="1">
      <alignment horizontal="left" vertical="top" wrapText="1"/>
    </xf>
    <xf numFmtId="0" fontId="9" fillId="0" borderId="21" xfId="0" applyFont="1" applyBorder="1" applyAlignment="1">
      <alignment horizontal="left" vertical="top" wrapText="1"/>
    </xf>
    <xf numFmtId="0" fontId="9" fillId="0" borderId="20" xfId="0" applyFont="1" applyBorder="1" applyAlignment="1">
      <alignment horizontal="left" vertical="top" wrapText="1"/>
    </xf>
    <xf numFmtId="0" fontId="9" fillId="0" borderId="22"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0" fillId="0" borderId="17" xfId="0" applyFont="1" applyBorder="1" applyAlignment="1">
      <alignment horizontal="left"/>
    </xf>
    <xf numFmtId="0" fontId="10" fillId="0" borderId="18" xfId="0" applyFont="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0" fontId="9" fillId="2" borderId="9"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0" fillId="2" borderId="12" xfId="0" applyFont="1" applyFill="1" applyBorder="1" applyAlignment="1" applyProtection="1">
      <alignment horizontal="left"/>
      <protection locked="0"/>
    </xf>
    <xf numFmtId="0" fontId="10" fillId="2" borderId="13" xfId="0" applyFont="1" applyFill="1" applyBorder="1" applyAlignment="1" applyProtection="1">
      <alignment horizontal="left"/>
      <protection locked="0"/>
    </xf>
    <xf numFmtId="166" fontId="10" fillId="2" borderId="9" xfId="0" applyNumberFormat="1" applyFont="1" applyFill="1" applyBorder="1" applyAlignment="1" applyProtection="1">
      <alignment horizontal="center"/>
      <protection locked="0"/>
    </xf>
    <xf numFmtId="166" fontId="10" fillId="2" borderId="15" xfId="0" applyNumberFormat="1" applyFont="1" applyFill="1" applyBorder="1" applyAlignment="1" applyProtection="1">
      <alignment horizontal="center"/>
      <protection locked="0"/>
    </xf>
    <xf numFmtId="0" fontId="10" fillId="0" borderId="11" xfId="0" applyFont="1" applyBorder="1" applyAlignment="1">
      <alignment horizontal="left"/>
    </xf>
    <xf numFmtId="0" fontId="10" fillId="0" borderId="12" xfId="0" applyFont="1" applyBorder="1" applyAlignment="1">
      <alignment horizontal="left"/>
    </xf>
    <xf numFmtId="0" fontId="10" fillId="0" borderId="16" xfId="0" applyFont="1" applyBorder="1" applyAlignment="1">
      <alignment horizontal="left"/>
    </xf>
    <xf numFmtId="0" fontId="10" fillId="0" borderId="10" xfId="0" applyFont="1" applyBorder="1" applyAlignment="1">
      <alignment horizontal="left"/>
    </xf>
    <xf numFmtId="0" fontId="0" fillId="0" borderId="0" xfId="0" applyAlignment="1">
      <alignment horizontal="center"/>
    </xf>
  </cellXfs>
  <cellStyles count="2">
    <cellStyle name="Link" xfId="1" builtinId="8"/>
    <cellStyle name="Standard" xfId="0" builtinId="0"/>
  </cellStyles>
  <dxfs count="9">
    <dxf>
      <fill>
        <patternFill>
          <bgColor rgb="FFFE9494"/>
        </patternFill>
      </fill>
    </dxf>
    <dxf>
      <fill>
        <patternFill>
          <bgColor theme="9" tint="0.79998168889431442"/>
        </patternFill>
      </fill>
    </dxf>
    <dxf>
      <font>
        <strike/>
      </font>
    </dxf>
    <dxf>
      <font>
        <strike/>
      </font>
    </dxf>
    <dxf>
      <fill>
        <patternFill>
          <bgColor rgb="FFFF7C80"/>
        </patternFill>
      </fill>
    </dxf>
    <dxf>
      <font>
        <strike/>
      </font>
    </dxf>
    <dxf>
      <font>
        <strike/>
      </font>
    </dxf>
    <dxf>
      <font>
        <strike/>
      </font>
    </dxf>
    <dxf>
      <font>
        <strike/>
      </font>
    </dxf>
  </dxfs>
  <tableStyles count="0" defaultTableStyle="TableStyleMedium2" defaultPivotStyle="PivotStyleLight16"/>
  <colors>
    <mruColors>
      <color rgb="FFFE9494"/>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219076</xdr:colOff>
      <xdr:row>56</xdr:row>
      <xdr:rowOff>38101</xdr:rowOff>
    </xdr:from>
    <xdr:to>
      <xdr:col>8</xdr:col>
      <xdr:colOff>104775</xdr:colOff>
      <xdr:row>77</xdr:row>
      <xdr:rowOff>181743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6" y="13649326"/>
          <a:ext cx="6572249" cy="4144142"/>
        </a:xfrm>
        <a:prstGeom prst="rect">
          <a:avLst/>
        </a:prstGeom>
      </xdr:spPr>
    </xdr:pic>
    <xdr:clientData/>
  </xdr:twoCellAnchor>
  <xdr:twoCellAnchor>
    <xdr:from>
      <xdr:col>5</xdr:col>
      <xdr:colOff>371476</xdr:colOff>
      <xdr:row>57</xdr:row>
      <xdr:rowOff>57150</xdr:rowOff>
    </xdr:from>
    <xdr:to>
      <xdr:col>6</xdr:col>
      <xdr:colOff>409575</xdr:colOff>
      <xdr:row>58</xdr:row>
      <xdr:rowOff>123826</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5172076" y="13858875"/>
          <a:ext cx="866774"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latin typeface="DINPro" panose="020B0504020101020102" pitchFamily="34" charset="0"/>
              <a:cs typeface="DINPro" panose="020B0504020101020102" pitchFamily="34" charset="0"/>
            </a:rPr>
            <a:t>Querkraft</a:t>
          </a:r>
        </a:p>
      </xdr:txBody>
    </xdr:sp>
    <xdr:clientData/>
  </xdr:twoCellAnchor>
  <xdr:twoCellAnchor>
    <xdr:from>
      <xdr:col>8</xdr:col>
      <xdr:colOff>28576</xdr:colOff>
      <xdr:row>66</xdr:row>
      <xdr:rowOff>47626</xdr:rowOff>
    </xdr:from>
    <xdr:to>
      <xdr:col>8</xdr:col>
      <xdr:colOff>876300</xdr:colOff>
      <xdr:row>67</xdr:row>
      <xdr:rowOff>133350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7477126" y="15563851"/>
          <a:ext cx="847724" cy="276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latin typeface="DINPro" panose="020B0504020101020102" pitchFamily="34" charset="0"/>
              <a:cs typeface="DINPro" panose="020B0504020101020102" pitchFamily="34" charset="0"/>
            </a:rPr>
            <a:t>Zug kraft</a:t>
          </a:r>
        </a:p>
      </xdr:txBody>
    </xdr:sp>
    <xdr:clientData/>
  </xdr:twoCellAnchor>
  <xdr:twoCellAnchor editAs="oneCell">
    <xdr:from>
      <xdr:col>10</xdr:col>
      <xdr:colOff>9526</xdr:colOff>
      <xdr:row>0</xdr:row>
      <xdr:rowOff>19051</xdr:rowOff>
    </xdr:from>
    <xdr:to>
      <xdr:col>10</xdr:col>
      <xdr:colOff>749970</xdr:colOff>
      <xdr:row>2</xdr:row>
      <xdr:rowOff>95250</xdr:rowOff>
    </xdr:to>
    <xdr:pic>
      <xdr:nvPicPr>
        <xdr:cNvPr id="6" name="Grafik 5">
          <a:extLst>
            <a:ext uri="{FF2B5EF4-FFF2-40B4-BE49-F238E27FC236}">
              <a16:creationId xmlns:a16="http://schemas.microsoft.com/office/drawing/2014/main" id="{F6F75366-FAC0-4DF2-B4A0-522E9D0E97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601" y="19051"/>
          <a:ext cx="740444" cy="914399"/>
        </a:xfrm>
        <a:prstGeom prst="rect">
          <a:avLst/>
        </a:prstGeom>
      </xdr:spPr>
    </xdr:pic>
    <xdr:clientData/>
  </xdr:twoCellAnchor>
  <xdr:twoCellAnchor editAs="oneCell">
    <xdr:from>
      <xdr:col>0</xdr:col>
      <xdr:colOff>9525</xdr:colOff>
      <xdr:row>0</xdr:row>
      <xdr:rowOff>28575</xdr:rowOff>
    </xdr:from>
    <xdr:to>
      <xdr:col>0</xdr:col>
      <xdr:colOff>749969</xdr:colOff>
      <xdr:row>2</xdr:row>
      <xdr:rowOff>104774</xdr:rowOff>
    </xdr:to>
    <xdr:pic>
      <xdr:nvPicPr>
        <xdr:cNvPr id="7" name="Grafik 6">
          <a:extLst>
            <a:ext uri="{FF2B5EF4-FFF2-40B4-BE49-F238E27FC236}">
              <a16:creationId xmlns:a16="http://schemas.microsoft.com/office/drawing/2014/main" id="{8C093EDD-DB07-47F2-9B1C-88020BA487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8575"/>
          <a:ext cx="740444" cy="91439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abstr.de/datenanalyse/sverwe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3D3EC-42AF-46DB-9F5B-47E6BCCA72C1}">
  <dimension ref="A1:K80"/>
  <sheetViews>
    <sheetView showGridLines="0" tabSelected="1" view="pageBreakPreview" zoomScaleNormal="100" zoomScaleSheetLayoutView="100" workbookViewId="0">
      <selection activeCell="F30" sqref="F30:G30"/>
    </sheetView>
  </sheetViews>
  <sheetFormatPr baseColWidth="10" defaultRowHeight="15"/>
  <cols>
    <col min="1" max="1" width="11.5" style="80"/>
    <col min="2" max="2" width="12.83203125" style="80" customWidth="1"/>
    <col min="3" max="3" width="17.33203125" style="80" customWidth="1"/>
    <col min="4" max="4" width="18.83203125" style="80" customWidth="1"/>
    <col min="5" max="5" width="11.5" style="80" bestFit="1" customWidth="1"/>
    <col min="6" max="6" width="12.5" style="80" bestFit="1" customWidth="1"/>
    <col min="7" max="7" width="17.6640625" style="80" customWidth="1"/>
    <col min="8" max="8" width="11.5" style="80"/>
    <col min="9" max="9" width="23" style="80" customWidth="1"/>
    <col min="10" max="11" width="11.5" style="80"/>
  </cols>
  <sheetData>
    <row r="1" spans="1:11" ht="33" customHeight="1">
      <c r="A1" s="154" t="s">
        <v>0</v>
      </c>
      <c r="B1" s="155"/>
      <c r="C1" s="155"/>
      <c r="D1" s="155"/>
      <c r="E1" s="155"/>
      <c r="F1" s="155"/>
      <c r="G1" s="155"/>
      <c r="H1" s="155"/>
      <c r="I1" s="155"/>
      <c r="J1" s="155"/>
      <c r="K1" s="156"/>
    </row>
    <row r="2" spans="1:11" ht="33" customHeight="1" thickBot="1">
      <c r="A2" s="157"/>
      <c r="B2" s="158"/>
      <c r="C2" s="158"/>
      <c r="D2" s="158"/>
      <c r="E2" s="158"/>
      <c r="F2" s="158"/>
      <c r="G2" s="158"/>
      <c r="H2" s="158"/>
      <c r="I2" s="158"/>
      <c r="J2" s="158"/>
      <c r="K2" s="159"/>
    </row>
    <row r="3" spans="1:11" ht="18">
      <c r="A3" s="17"/>
      <c r="B3" s="166" t="s">
        <v>81</v>
      </c>
      <c r="C3" s="167"/>
      <c r="D3" s="162"/>
      <c r="E3" s="162"/>
      <c r="F3" s="162"/>
      <c r="G3" s="162"/>
      <c r="H3" s="162"/>
      <c r="I3" s="162"/>
      <c r="J3" s="163"/>
      <c r="K3" s="18"/>
    </row>
    <row r="4" spans="1:11" ht="18">
      <c r="A4" s="17"/>
      <c r="B4" s="122" t="s">
        <v>82</v>
      </c>
      <c r="C4" s="123"/>
      <c r="D4" s="160"/>
      <c r="E4" s="160"/>
      <c r="F4" s="160"/>
      <c r="G4" s="160"/>
      <c r="H4" s="160"/>
      <c r="I4" s="160"/>
      <c r="J4" s="161"/>
      <c r="K4" s="18"/>
    </row>
    <row r="5" spans="1:11" ht="18">
      <c r="A5" s="17"/>
      <c r="B5" s="122" t="s">
        <v>83</v>
      </c>
      <c r="C5" s="123"/>
      <c r="D5" s="160"/>
      <c r="E5" s="160"/>
      <c r="F5" s="160"/>
      <c r="G5" s="160"/>
      <c r="H5" s="160"/>
      <c r="I5" s="160"/>
      <c r="J5" s="161"/>
      <c r="K5" s="18"/>
    </row>
    <row r="6" spans="1:11">
      <c r="A6" s="17"/>
      <c r="B6" s="17"/>
      <c r="C6" s="19"/>
      <c r="D6" s="19"/>
      <c r="E6" s="19"/>
      <c r="F6" s="19"/>
      <c r="G6" s="19"/>
      <c r="H6" s="19"/>
      <c r="I6" s="19"/>
      <c r="J6" s="18"/>
      <c r="K6" s="18"/>
    </row>
    <row r="7" spans="1:11">
      <c r="A7" s="17"/>
      <c r="B7" s="17"/>
      <c r="C7" s="19"/>
      <c r="D7" s="19"/>
      <c r="E7" s="19"/>
      <c r="F7" s="19"/>
      <c r="G7" s="19"/>
      <c r="H7" s="19"/>
      <c r="I7" s="19"/>
      <c r="J7" s="18"/>
      <c r="K7" s="18"/>
    </row>
    <row r="8" spans="1:11" ht="18">
      <c r="A8" s="17"/>
      <c r="B8" s="122" t="s">
        <v>80</v>
      </c>
      <c r="C8" s="123"/>
      <c r="D8" s="20">
        <v>0.1</v>
      </c>
      <c r="E8" s="21"/>
      <c r="F8" s="22"/>
      <c r="G8" s="22"/>
      <c r="H8" s="22"/>
      <c r="I8" s="22"/>
      <c r="J8" s="23"/>
      <c r="K8" s="18"/>
    </row>
    <row r="9" spans="1:11" ht="18">
      <c r="A9" s="17"/>
      <c r="B9" s="168" t="s">
        <v>9</v>
      </c>
      <c r="C9" s="169"/>
      <c r="D9" s="24" t="str">
        <f>VLOOKUP(D8,we!A3:D9,2,FALSE)</f>
        <v>50x190</v>
      </c>
      <c r="E9" s="22"/>
      <c r="F9" s="22"/>
      <c r="G9" s="22"/>
      <c r="H9" s="22"/>
      <c r="I9" s="22"/>
      <c r="J9" s="23"/>
      <c r="K9" s="18"/>
    </row>
    <row r="10" spans="1:11" ht="18">
      <c r="A10" s="17"/>
      <c r="B10" s="122" t="s">
        <v>51</v>
      </c>
      <c r="C10" s="123"/>
      <c r="D10" s="164" t="s">
        <v>58</v>
      </c>
      <c r="E10" s="164"/>
      <c r="F10" s="164"/>
      <c r="G10" s="164"/>
      <c r="H10" s="164"/>
      <c r="I10" s="164"/>
      <c r="J10" s="165"/>
      <c r="K10" s="18"/>
    </row>
    <row r="11" spans="1:11" ht="18">
      <c r="A11" s="17"/>
      <c r="B11" s="122" t="s">
        <v>10</v>
      </c>
      <c r="C11" s="123"/>
      <c r="D11" s="25">
        <v>24</v>
      </c>
      <c r="E11" s="22"/>
      <c r="F11" s="22"/>
      <c r="G11" s="22"/>
      <c r="H11" s="22"/>
      <c r="I11" s="22"/>
      <c r="J11" s="23"/>
      <c r="K11" s="18"/>
    </row>
    <row r="12" spans="1:11" ht="18">
      <c r="A12" s="17"/>
      <c r="B12" s="122" t="s">
        <v>87</v>
      </c>
      <c r="C12" s="123"/>
      <c r="D12" s="123"/>
      <c r="E12" s="22"/>
      <c r="F12" s="22"/>
      <c r="G12" s="22"/>
      <c r="H12" s="22"/>
      <c r="I12" s="22"/>
      <c r="J12" s="23"/>
      <c r="K12" s="18"/>
    </row>
    <row r="13" spans="1:11" ht="18">
      <c r="A13" s="17"/>
      <c r="B13" s="122" t="s">
        <v>75</v>
      </c>
      <c r="C13" s="123"/>
      <c r="D13" s="26" cm="1">
        <f t="array" ref="D13">VLOOKUP($D$10&amp;$D$8,CHOOSE({1,2},we!A31:A133&amp;we!D31:D133,we!F31:F133),2,FALSE)</f>
        <v>3.2399999999999998</v>
      </c>
      <c r="E13" s="27"/>
      <c r="F13" s="22"/>
      <c r="G13" s="22"/>
      <c r="H13" s="22"/>
      <c r="I13" s="22"/>
      <c r="J13" s="23"/>
      <c r="K13" s="18"/>
    </row>
    <row r="14" spans="1:11" ht="19" thickBot="1">
      <c r="A14" s="17"/>
      <c r="B14" s="152" t="s">
        <v>76</v>
      </c>
      <c r="C14" s="153"/>
      <c r="D14" s="28">
        <f t="array" ref="D14">VLOOKUP($D$10&amp;$D$8,CHOOSE({1,2},we!A32:A134&amp;we!D32:D134,we!G32:G134),2,FALSE)</f>
        <v>0.66285714285714281</v>
      </c>
      <c r="E14" s="29"/>
      <c r="F14" s="29"/>
      <c r="G14" s="29"/>
      <c r="H14" s="29"/>
      <c r="I14" s="29"/>
      <c r="J14" s="30"/>
      <c r="K14" s="18"/>
    </row>
    <row r="15" spans="1:11" ht="18.75" customHeight="1">
      <c r="A15" s="17"/>
      <c r="B15" s="137" t="s">
        <v>88</v>
      </c>
      <c r="C15" s="138"/>
      <c r="D15" s="138"/>
      <c r="E15" s="138"/>
      <c r="F15" s="138"/>
      <c r="G15" s="138"/>
      <c r="H15" s="138"/>
      <c r="I15" s="138"/>
      <c r="J15" s="139"/>
      <c r="K15" s="18"/>
    </row>
    <row r="16" spans="1:11" ht="18.75" customHeight="1">
      <c r="A16" s="17"/>
      <c r="B16" s="140"/>
      <c r="C16" s="141"/>
      <c r="D16" s="141"/>
      <c r="E16" s="141"/>
      <c r="F16" s="141"/>
      <c r="G16" s="141"/>
      <c r="H16" s="141"/>
      <c r="I16" s="141"/>
      <c r="J16" s="142"/>
      <c r="K16" s="18"/>
    </row>
    <row r="17" spans="1:11" ht="18.75" customHeight="1">
      <c r="A17" s="17"/>
      <c r="B17" s="143"/>
      <c r="C17" s="144"/>
      <c r="D17" s="144"/>
      <c r="E17" s="144"/>
      <c r="F17" s="144"/>
      <c r="G17" s="144"/>
      <c r="H17" s="144"/>
      <c r="I17" s="144"/>
      <c r="J17" s="145"/>
      <c r="K17" s="18"/>
    </row>
    <row r="18" spans="1:11" ht="18.75" customHeight="1">
      <c r="A18" s="17"/>
      <c r="B18" s="31"/>
      <c r="C18" s="32"/>
      <c r="D18" s="32"/>
      <c r="E18" s="32"/>
      <c r="F18" s="32"/>
      <c r="G18" s="32"/>
      <c r="H18" s="32"/>
      <c r="I18" s="32"/>
      <c r="J18" s="33"/>
      <c r="K18" s="18"/>
    </row>
    <row r="19" spans="1:11" ht="18.75" customHeight="1">
      <c r="A19" s="17"/>
      <c r="B19" s="146" t="s">
        <v>107</v>
      </c>
      <c r="C19" s="147"/>
      <c r="D19" s="147"/>
      <c r="E19" s="147"/>
      <c r="F19" s="147"/>
      <c r="G19" s="147"/>
      <c r="H19" s="147"/>
      <c r="I19" s="147"/>
      <c r="J19" s="148"/>
      <c r="K19" s="18"/>
    </row>
    <row r="20" spans="1:11" ht="18.75" customHeight="1">
      <c r="A20" s="17"/>
      <c r="B20" s="140"/>
      <c r="C20" s="141"/>
      <c r="D20" s="141"/>
      <c r="E20" s="141"/>
      <c r="F20" s="141"/>
      <c r="G20" s="141"/>
      <c r="H20" s="141"/>
      <c r="I20" s="141"/>
      <c r="J20" s="142"/>
      <c r="K20" s="18"/>
    </row>
    <row r="21" spans="1:11" ht="18.75" customHeight="1">
      <c r="A21" s="17"/>
      <c r="B21" s="140"/>
      <c r="C21" s="141"/>
      <c r="D21" s="141"/>
      <c r="E21" s="141"/>
      <c r="F21" s="141"/>
      <c r="G21" s="141"/>
      <c r="H21" s="141"/>
      <c r="I21" s="141"/>
      <c r="J21" s="142"/>
      <c r="K21" s="18"/>
    </row>
    <row r="22" spans="1:11" ht="18.75" customHeight="1">
      <c r="A22" s="17"/>
      <c r="B22" s="140"/>
      <c r="C22" s="141"/>
      <c r="D22" s="141"/>
      <c r="E22" s="141"/>
      <c r="F22" s="141"/>
      <c r="G22" s="141"/>
      <c r="H22" s="141"/>
      <c r="I22" s="141"/>
      <c r="J22" s="142"/>
      <c r="K22" s="18"/>
    </row>
    <row r="23" spans="1:11" ht="18.75" customHeight="1">
      <c r="A23" s="17"/>
      <c r="B23" s="140"/>
      <c r="C23" s="141"/>
      <c r="D23" s="141"/>
      <c r="E23" s="141"/>
      <c r="F23" s="141"/>
      <c r="G23" s="141"/>
      <c r="H23" s="141"/>
      <c r="I23" s="141"/>
      <c r="J23" s="142"/>
      <c r="K23" s="18"/>
    </row>
    <row r="24" spans="1:11" ht="18.75" customHeight="1">
      <c r="A24" s="17"/>
      <c r="B24" s="140"/>
      <c r="C24" s="141"/>
      <c r="D24" s="141"/>
      <c r="E24" s="141"/>
      <c r="F24" s="141"/>
      <c r="G24" s="141"/>
      <c r="H24" s="141"/>
      <c r="I24" s="141"/>
      <c r="J24" s="142"/>
      <c r="K24" s="18"/>
    </row>
    <row r="25" spans="1:11" ht="18.75" customHeight="1" thickBot="1">
      <c r="A25" s="17"/>
      <c r="B25" s="149"/>
      <c r="C25" s="150"/>
      <c r="D25" s="150"/>
      <c r="E25" s="150"/>
      <c r="F25" s="150"/>
      <c r="G25" s="150"/>
      <c r="H25" s="150"/>
      <c r="I25" s="150"/>
      <c r="J25" s="151"/>
      <c r="K25" s="18"/>
    </row>
    <row r="26" spans="1:11" ht="19" thickBot="1">
      <c r="A26" s="17"/>
      <c r="B26" s="134" t="s">
        <v>15</v>
      </c>
      <c r="C26" s="135"/>
      <c r="D26" s="135"/>
      <c r="E26" s="135"/>
      <c r="F26" s="135"/>
      <c r="G26" s="135"/>
      <c r="H26" s="135"/>
      <c r="I26" s="135"/>
      <c r="J26" s="136"/>
      <c r="K26" s="18"/>
    </row>
    <row r="27" spans="1:11" ht="18">
      <c r="A27" s="17"/>
      <c r="B27" s="96" t="s">
        <v>89</v>
      </c>
      <c r="C27" s="97"/>
      <c r="D27" s="97"/>
      <c r="E27" s="98"/>
      <c r="F27" s="34">
        <v>0</v>
      </c>
      <c r="G27" s="35" t="s">
        <v>16</v>
      </c>
      <c r="H27" s="36"/>
      <c r="I27" s="36"/>
      <c r="J27" s="37"/>
      <c r="K27" s="18"/>
    </row>
    <row r="28" spans="1:11" ht="19" thickBot="1">
      <c r="A28" s="17"/>
      <c r="B28" s="38"/>
      <c r="C28" s="39"/>
      <c r="D28" s="39"/>
      <c r="E28" s="39"/>
      <c r="F28" s="39"/>
      <c r="G28" s="39"/>
      <c r="H28" s="39"/>
      <c r="I28" s="39"/>
      <c r="J28" s="40"/>
      <c r="K28" s="18"/>
    </row>
    <row r="29" spans="1:11" ht="18">
      <c r="A29" s="17"/>
      <c r="B29" s="41"/>
      <c r="C29" s="42"/>
      <c r="D29" s="42"/>
      <c r="E29" s="42"/>
      <c r="F29" s="43" t="s">
        <v>86</v>
      </c>
      <c r="G29" s="44" t="s">
        <v>11</v>
      </c>
      <c r="H29" s="45">
        <v>0</v>
      </c>
      <c r="I29" s="132" t="s">
        <v>16</v>
      </c>
      <c r="J29" s="133"/>
      <c r="K29" s="18"/>
    </row>
    <row r="30" spans="1:11" ht="18">
      <c r="A30" s="17"/>
      <c r="B30" s="46" t="s">
        <v>17</v>
      </c>
      <c r="C30" s="47"/>
      <c r="D30" s="47"/>
      <c r="E30" s="47"/>
      <c r="F30" s="101" t="s">
        <v>14</v>
      </c>
      <c r="G30" s="102"/>
      <c r="H30" s="22"/>
      <c r="I30" s="22"/>
      <c r="J30" s="23"/>
      <c r="K30" s="18"/>
    </row>
    <row r="31" spans="1:11" ht="18">
      <c r="A31" s="17"/>
      <c r="B31" s="48" t="str">
        <f>IF(F30="Flächenlast","Einflussbreite","-------")</f>
        <v>Einflussbreite</v>
      </c>
      <c r="C31" s="49"/>
      <c r="D31" s="49"/>
      <c r="E31" s="49"/>
      <c r="F31" s="50">
        <v>0</v>
      </c>
      <c r="G31" s="51" t="s">
        <v>18</v>
      </c>
      <c r="H31" s="106" t="s">
        <v>19</v>
      </c>
      <c r="I31" s="107"/>
      <c r="J31" s="108"/>
      <c r="K31" s="18"/>
    </row>
    <row r="32" spans="1:11" ht="18">
      <c r="A32" s="17"/>
      <c r="B32" s="48" t="s">
        <v>20</v>
      </c>
      <c r="C32" s="49"/>
      <c r="D32" s="49"/>
      <c r="E32" s="49"/>
      <c r="F32" s="52">
        <v>0</v>
      </c>
      <c r="G32" s="53" t="str">
        <f>IF($F$30="Punktlast","kN",IF($F$30="Linienlast","kN/m","kN/m²"))</f>
        <v>kN/m²</v>
      </c>
      <c r="H32" s="109">
        <f>F32*1.35</f>
        <v>0</v>
      </c>
      <c r="I32" s="110"/>
      <c r="J32" s="54" t="str">
        <f>IF($F$30="Punktlast","kN",IF($F$30="Linienlast","kN/m","kN/m²"))</f>
        <v>kN/m²</v>
      </c>
      <c r="K32" s="18"/>
    </row>
    <row r="33" spans="1:11" ht="18">
      <c r="A33" s="17"/>
      <c r="B33" s="55" t="s">
        <v>21</v>
      </c>
      <c r="C33" s="56"/>
      <c r="D33" s="56"/>
      <c r="E33" s="56"/>
      <c r="F33" s="52">
        <v>0</v>
      </c>
      <c r="G33" s="53" t="str">
        <f>IF($F$30="Punktlast","kN",IF($F$30="Linienlast","kN/m","kN/m²"))</f>
        <v>kN/m²</v>
      </c>
      <c r="H33" s="109">
        <f>F33*1.5</f>
        <v>0</v>
      </c>
      <c r="I33" s="110"/>
      <c r="J33" s="54" t="str">
        <f>IF($F$30="Punktlast","kN",IF($F$30="Linienlast","kN/m","kN/m²"))</f>
        <v>kN/m²</v>
      </c>
      <c r="K33" s="18"/>
    </row>
    <row r="34" spans="1:11" ht="18">
      <c r="A34" s="17"/>
      <c r="B34" s="57" t="s">
        <v>22</v>
      </c>
      <c r="C34" s="58" t="s">
        <v>40</v>
      </c>
      <c r="D34" s="49"/>
      <c r="E34" s="49"/>
      <c r="F34" s="59">
        <f>VLOOKUP(C34,we!E3:H10,4,FALSE)</f>
        <v>0.7</v>
      </c>
      <c r="G34" s="60"/>
      <c r="H34" s="22"/>
      <c r="I34" s="61"/>
      <c r="J34" s="23"/>
      <c r="K34" s="18"/>
    </row>
    <row r="35" spans="1:11" ht="18">
      <c r="A35" s="17"/>
      <c r="B35" s="48" t="s">
        <v>23</v>
      </c>
      <c r="C35" s="49"/>
      <c r="D35" s="49"/>
      <c r="E35" s="49"/>
      <c r="F35" s="52">
        <v>0</v>
      </c>
      <c r="G35" s="53" t="str">
        <f>IF($F$30="Punktlast","kN",IF($F$30="Linienlast","kN/m","kN/m²"))</f>
        <v>kN/m²</v>
      </c>
      <c r="H35" s="109">
        <f>F35*1.5</f>
        <v>0</v>
      </c>
      <c r="I35" s="110"/>
      <c r="J35" s="54" t="str">
        <f>IF($F$30="Punktlast","kN",IF($F$30="Linienlast","kN/m","kN/m²"))</f>
        <v>kN/m²</v>
      </c>
      <c r="K35" s="18"/>
    </row>
    <row r="36" spans="1:11" ht="18">
      <c r="A36" s="17"/>
      <c r="B36" s="57" t="s">
        <v>22</v>
      </c>
      <c r="C36" s="58" t="s">
        <v>38</v>
      </c>
      <c r="D36" s="49"/>
      <c r="E36" s="49"/>
      <c r="F36" s="62">
        <v>0.5</v>
      </c>
      <c r="G36" s="53"/>
      <c r="H36" s="22"/>
      <c r="I36" s="22"/>
      <c r="J36" s="23"/>
      <c r="K36" s="18"/>
    </row>
    <row r="37" spans="1:11" ht="18">
      <c r="A37" s="17"/>
      <c r="B37" s="63"/>
      <c r="C37" s="22"/>
      <c r="D37" s="22"/>
      <c r="E37" s="22"/>
      <c r="F37" s="64"/>
      <c r="G37" s="22"/>
      <c r="H37" s="22"/>
      <c r="I37" s="22"/>
      <c r="J37" s="23"/>
      <c r="K37" s="18"/>
    </row>
    <row r="38" spans="1:11" ht="18">
      <c r="A38" s="17"/>
      <c r="B38" s="103" t="s">
        <v>25</v>
      </c>
      <c r="C38" s="104"/>
      <c r="D38" s="104"/>
      <c r="E38" s="104"/>
      <c r="F38" s="104"/>
      <c r="G38" s="104"/>
      <c r="H38" s="105"/>
      <c r="I38" s="22"/>
      <c r="J38" s="23"/>
      <c r="K38" s="18"/>
    </row>
    <row r="39" spans="1:11" ht="18">
      <c r="A39" s="17"/>
      <c r="B39" s="65" t="s">
        <v>26</v>
      </c>
      <c r="C39" s="53" t="s">
        <v>27</v>
      </c>
      <c r="D39" s="51" t="s">
        <v>28</v>
      </c>
      <c r="E39" s="51" t="s">
        <v>29</v>
      </c>
      <c r="F39" s="53" t="s">
        <v>30</v>
      </c>
      <c r="G39" s="51" t="s">
        <v>31</v>
      </c>
      <c r="H39" s="53"/>
      <c r="I39" s="22"/>
      <c r="J39" s="23"/>
      <c r="K39" s="18"/>
    </row>
    <row r="40" spans="1:11" ht="18">
      <c r="A40" s="17"/>
      <c r="B40" s="65">
        <v>1</v>
      </c>
      <c r="C40" s="53" t="s">
        <v>32</v>
      </c>
      <c r="D40" s="66">
        <f>H32</f>
        <v>0</v>
      </c>
      <c r="E40" s="51" t="s">
        <v>33</v>
      </c>
      <c r="F40" s="51">
        <v>0.6</v>
      </c>
      <c r="G40" s="67">
        <f>D40/F40</f>
        <v>0</v>
      </c>
      <c r="H40" s="53" t="str">
        <f>IF(G47="Punktlast","kN",IF(G47="Linienlast","kN/m","kN/m²"))</f>
        <v>kN/m²</v>
      </c>
      <c r="I40" s="22"/>
      <c r="J40" s="23"/>
      <c r="K40" s="18"/>
    </row>
    <row r="41" spans="1:11" ht="18">
      <c r="A41" s="17"/>
      <c r="B41" s="65">
        <v>2</v>
      </c>
      <c r="C41" s="53" t="s">
        <v>34</v>
      </c>
      <c r="D41" s="66">
        <f>H32+H33</f>
        <v>0</v>
      </c>
      <c r="E41" s="51" t="s">
        <v>35</v>
      </c>
      <c r="F41" s="51">
        <v>0.9</v>
      </c>
      <c r="G41" s="67">
        <f>D41/F41</f>
        <v>0</v>
      </c>
      <c r="H41" s="53" t="str">
        <f>IF(G47="Punktlast","kN",IF(G47="Linienlast","kN/m","kN/m²"))</f>
        <v>kN/m²</v>
      </c>
      <c r="I41" s="22"/>
      <c r="J41" s="23"/>
      <c r="K41" s="18"/>
    </row>
    <row r="42" spans="1:11" ht="18">
      <c r="A42" s="17"/>
      <c r="B42" s="65">
        <v>3</v>
      </c>
      <c r="C42" s="53" t="s">
        <v>36</v>
      </c>
      <c r="D42" s="66">
        <f>H32+H35</f>
        <v>0</v>
      </c>
      <c r="E42" s="51" t="str">
        <f>IF(F36=0.5,"kurz","mittel")</f>
        <v>kurz</v>
      </c>
      <c r="F42" s="51">
        <f>IF(F36=0.5,0.9,0.8)</f>
        <v>0.9</v>
      </c>
      <c r="G42" s="67">
        <f>D42/F42</f>
        <v>0</v>
      </c>
      <c r="H42" s="53" t="str">
        <f>IF(G47="Punktlast","kN",IF(G47="Linienlast","kN/m","kN/m²"))</f>
        <v>kN/m²</v>
      </c>
      <c r="I42" s="22"/>
      <c r="J42" s="23"/>
      <c r="K42" s="18"/>
    </row>
    <row r="43" spans="1:11" ht="18">
      <c r="A43" s="17"/>
      <c r="B43" s="65">
        <v>4</v>
      </c>
      <c r="C43" s="53" t="s">
        <v>84</v>
      </c>
      <c r="D43" s="66">
        <f>H32+H33+H35*F36</f>
        <v>0</v>
      </c>
      <c r="E43" s="51" t="s">
        <v>35</v>
      </c>
      <c r="F43" s="51">
        <v>0.9</v>
      </c>
      <c r="G43" s="67">
        <f>D43/F43</f>
        <v>0</v>
      </c>
      <c r="H43" s="53" t="str">
        <f>IF(G47="Punktlast","kN",IF(G47="Linienlast","kN/m","kN/m²"))</f>
        <v>kN/m²</v>
      </c>
      <c r="I43" s="22"/>
      <c r="J43" s="23"/>
      <c r="K43" s="18"/>
    </row>
    <row r="44" spans="1:11" ht="18">
      <c r="A44" s="17"/>
      <c r="B44" s="65">
        <v>5</v>
      </c>
      <c r="C44" s="53" t="s">
        <v>85</v>
      </c>
      <c r="D44" s="66">
        <f>H32+H35+H33*F34</f>
        <v>0</v>
      </c>
      <c r="E44" s="51" t="str">
        <f>IF(F36=0.5,"kurz","mittel")</f>
        <v>kurz</v>
      </c>
      <c r="F44" s="51">
        <f>IF(F36=0.5,0.9,0.8)</f>
        <v>0.9</v>
      </c>
      <c r="G44" s="67">
        <f>D44/F44</f>
        <v>0</v>
      </c>
      <c r="H44" s="53" t="str">
        <f>IF(G47="Punktlast","kN",IF(G47="Linienlast","kN/m","kN/m²"))</f>
        <v>kN/m²</v>
      </c>
      <c r="I44" s="22"/>
      <c r="J44" s="23"/>
      <c r="K44" s="18"/>
    </row>
    <row r="45" spans="1:11" ht="18">
      <c r="A45" s="17"/>
      <c r="B45" s="111" t="s">
        <v>37</v>
      </c>
      <c r="C45" s="113"/>
      <c r="D45" s="60">
        <f>IF(G45=G40,D40,IF(G45=G41,D41,IF(G45=G42,D42,IF(G45=G43,D43,D44))))</f>
        <v>0</v>
      </c>
      <c r="E45" s="53" t="str">
        <f>IF($F$30="Punktlast","kN",IF($F$30="Linienlast","kN/m","kN/m²"))</f>
        <v>kN/m²</v>
      </c>
      <c r="F45" s="53"/>
      <c r="G45" s="67">
        <f>MAX(G40:G44)</f>
        <v>0</v>
      </c>
      <c r="H45" s="53" t="str">
        <f>IF(G47="Punktlast","kN",IF(G47="Linienlast","kN/m","kN/m²"))</f>
        <v>kN/m²</v>
      </c>
      <c r="I45" s="22"/>
      <c r="J45" s="23"/>
      <c r="K45" s="18"/>
    </row>
    <row r="46" spans="1:11" ht="18">
      <c r="A46" s="17"/>
      <c r="B46" s="111" t="s">
        <v>24</v>
      </c>
      <c r="C46" s="112"/>
      <c r="D46" s="113"/>
      <c r="E46" s="49"/>
      <c r="F46" s="49"/>
      <c r="G46" s="68">
        <f>IF(G29="J",H29,IF(F30="Flächenlast",D45*F31,D45))</f>
        <v>0</v>
      </c>
      <c r="H46" s="62" t="str">
        <f>IF($F$30="Punktlast","kN",IF($F$30="Linienlast","kN/m","kN/m"))</f>
        <v>kN/m</v>
      </c>
      <c r="I46" s="22"/>
      <c r="J46" s="23"/>
      <c r="K46" s="18"/>
    </row>
    <row r="47" spans="1:11" ht="18">
      <c r="A47" s="17"/>
      <c r="B47" s="111" t="s">
        <v>93</v>
      </c>
      <c r="C47" s="112"/>
      <c r="D47" s="112"/>
      <c r="E47" s="112"/>
      <c r="F47" s="112"/>
      <c r="G47" s="112"/>
      <c r="H47" s="112"/>
      <c r="I47" s="112"/>
      <c r="J47" s="121"/>
      <c r="K47" s="18"/>
    </row>
    <row r="48" spans="1:11" ht="18">
      <c r="A48" s="17"/>
      <c r="B48" s="69">
        <v>100</v>
      </c>
      <c r="C48" s="129" t="str">
        <f>IF(B48&lt;25,"Achsabstände untereinander zu gering seperate Unterstellung notwendig!!","")</f>
        <v/>
      </c>
      <c r="D48" s="130"/>
      <c r="E48" s="130"/>
      <c r="F48" s="130"/>
      <c r="G48" s="130"/>
      <c r="H48" s="130"/>
      <c r="I48" s="130"/>
      <c r="J48" s="131"/>
      <c r="K48" s="18"/>
    </row>
    <row r="49" spans="1:11" ht="18">
      <c r="A49" s="17"/>
      <c r="B49" s="99" t="s">
        <v>91</v>
      </c>
      <c r="C49" s="100"/>
      <c r="D49" s="70">
        <f>G46/((100/B48)*D13)</f>
        <v>0</v>
      </c>
      <c r="E49" s="71"/>
      <c r="F49" s="114" t="s">
        <v>90</v>
      </c>
      <c r="G49" s="114"/>
      <c r="H49" s="124">
        <f>((G46/((100/B48)*D13))^2)+((F27/((100/B48)*D14))^2)</f>
        <v>0</v>
      </c>
      <c r="I49" s="125" t="str">
        <f>IF(H49&gt;1,"Achsabstand untereinender zu groß!!","")</f>
        <v/>
      </c>
      <c r="J49" s="126"/>
      <c r="K49" s="18"/>
    </row>
    <row r="50" spans="1:11" ht="18">
      <c r="A50" s="17"/>
      <c r="B50" s="99" t="s">
        <v>92</v>
      </c>
      <c r="C50" s="100"/>
      <c r="D50" s="70">
        <f>F27/((100/B48)*D14)</f>
        <v>0</v>
      </c>
      <c r="E50" s="72"/>
      <c r="F50" s="114"/>
      <c r="G50" s="114"/>
      <c r="H50" s="124"/>
      <c r="I50" s="127"/>
      <c r="J50" s="128"/>
      <c r="K50" s="18"/>
    </row>
    <row r="51" spans="1:11" ht="15" customHeight="1">
      <c r="A51" s="17"/>
      <c r="B51" s="115" t="s">
        <v>94</v>
      </c>
      <c r="C51" s="116"/>
      <c r="D51" s="116"/>
      <c r="E51" s="116"/>
      <c r="F51" s="116"/>
      <c r="G51" s="116"/>
      <c r="H51" s="116"/>
      <c r="I51" s="116"/>
      <c r="J51" s="117"/>
      <c r="K51" s="18"/>
    </row>
    <row r="52" spans="1:11" ht="16" thickBot="1">
      <c r="A52" s="17"/>
      <c r="B52" s="118"/>
      <c r="C52" s="119"/>
      <c r="D52" s="119"/>
      <c r="E52" s="119"/>
      <c r="F52" s="119"/>
      <c r="G52" s="119"/>
      <c r="H52" s="119"/>
      <c r="I52" s="119"/>
      <c r="J52" s="120"/>
      <c r="K52" s="18"/>
    </row>
    <row r="53" spans="1:11" ht="22.5" customHeight="1">
      <c r="A53" s="17"/>
      <c r="B53" s="84" t="s">
        <v>106</v>
      </c>
      <c r="C53" s="85"/>
      <c r="D53" s="85"/>
      <c r="E53" s="85"/>
      <c r="F53" s="85"/>
      <c r="G53" s="85"/>
      <c r="H53" s="85"/>
      <c r="I53" s="85"/>
      <c r="J53" s="86"/>
      <c r="K53" s="18"/>
    </row>
    <row r="54" spans="1:11" ht="22.5" customHeight="1">
      <c r="A54" s="17"/>
      <c r="B54" s="87"/>
      <c r="C54" s="88"/>
      <c r="D54" s="88"/>
      <c r="E54" s="88"/>
      <c r="F54" s="88"/>
      <c r="G54" s="88"/>
      <c r="H54" s="88"/>
      <c r="I54" s="88"/>
      <c r="J54" s="89"/>
      <c r="K54" s="18"/>
    </row>
    <row r="55" spans="1:11" ht="16" thickBot="1">
      <c r="A55" s="17"/>
      <c r="B55" s="90"/>
      <c r="C55" s="91"/>
      <c r="D55" s="91"/>
      <c r="E55" s="91"/>
      <c r="F55" s="91"/>
      <c r="G55" s="91"/>
      <c r="H55" s="91"/>
      <c r="I55" s="91"/>
      <c r="J55" s="92"/>
      <c r="K55" s="18"/>
    </row>
    <row r="56" spans="1:11" ht="19" thickBot="1">
      <c r="A56" s="17"/>
      <c r="B56" s="93" t="s">
        <v>105</v>
      </c>
      <c r="C56" s="94"/>
      <c r="D56" s="94"/>
      <c r="E56" s="94"/>
      <c r="F56" s="95"/>
      <c r="G56" s="73" t="e">
        <f>we!L36</f>
        <v>#DIV/0!</v>
      </c>
      <c r="H56" s="74"/>
      <c r="I56" s="74"/>
      <c r="J56" s="75"/>
      <c r="K56" s="18"/>
    </row>
    <row r="57" spans="1:11">
      <c r="A57" s="17"/>
      <c r="B57" s="19"/>
      <c r="C57" s="19"/>
      <c r="D57" s="19"/>
      <c r="E57" s="19"/>
      <c r="F57" s="19"/>
      <c r="G57" s="19"/>
      <c r="H57" s="19"/>
      <c r="I57" s="19"/>
      <c r="J57" s="76"/>
      <c r="K57" s="18"/>
    </row>
    <row r="58" spans="1:11">
      <c r="A58" s="17"/>
      <c r="B58" s="19"/>
      <c r="C58" s="19"/>
      <c r="D58" s="19"/>
      <c r="E58" s="19"/>
      <c r="F58" s="19"/>
      <c r="G58" s="19"/>
      <c r="H58" s="19"/>
      <c r="I58" s="19"/>
      <c r="J58" s="76"/>
      <c r="K58" s="18"/>
    </row>
    <row r="59" spans="1:11">
      <c r="A59" s="17"/>
      <c r="B59" s="19"/>
      <c r="C59" s="19"/>
      <c r="D59" s="19"/>
      <c r="E59" s="19"/>
      <c r="F59" s="19"/>
      <c r="G59" s="19"/>
      <c r="H59" s="19"/>
      <c r="I59" s="19"/>
      <c r="J59" s="76"/>
      <c r="K59" s="18"/>
    </row>
    <row r="60" spans="1:11">
      <c r="A60" s="17"/>
      <c r="B60" s="19"/>
      <c r="C60" s="19"/>
      <c r="D60" s="19"/>
      <c r="E60" s="19"/>
      <c r="F60" s="19"/>
      <c r="G60" s="19"/>
      <c r="H60" s="19"/>
      <c r="I60" s="19"/>
      <c r="J60" s="76"/>
      <c r="K60" s="18"/>
    </row>
    <row r="61" spans="1:11">
      <c r="A61" s="17"/>
      <c r="B61" s="19"/>
      <c r="C61" s="19"/>
      <c r="D61" s="19"/>
      <c r="E61" s="19"/>
      <c r="F61" s="19"/>
      <c r="G61" s="19"/>
      <c r="H61" s="19"/>
      <c r="I61" s="19"/>
      <c r="J61" s="76"/>
      <c r="K61" s="18"/>
    </row>
    <row r="62" spans="1:11">
      <c r="A62" s="17"/>
      <c r="B62" s="19"/>
      <c r="C62" s="19"/>
      <c r="D62" s="19"/>
      <c r="E62" s="19"/>
      <c r="F62" s="19"/>
      <c r="G62" s="19"/>
      <c r="H62" s="19"/>
      <c r="I62" s="19"/>
      <c r="J62" s="76"/>
      <c r="K62" s="18"/>
    </row>
    <row r="63" spans="1:11">
      <c r="A63" s="17"/>
      <c r="B63" s="19"/>
      <c r="C63" s="19"/>
      <c r="D63" s="19"/>
      <c r="E63" s="19"/>
      <c r="F63" s="19"/>
      <c r="G63" s="19"/>
      <c r="H63" s="19"/>
      <c r="I63" s="19"/>
      <c r="J63" s="76"/>
      <c r="K63" s="18"/>
    </row>
    <row r="64" spans="1:11">
      <c r="A64" s="17"/>
      <c r="B64" s="19"/>
      <c r="C64" s="19"/>
      <c r="D64" s="19"/>
      <c r="E64" s="19"/>
      <c r="F64" s="19"/>
      <c r="G64" s="19"/>
      <c r="H64" s="19"/>
      <c r="I64" s="19"/>
      <c r="J64" s="76"/>
      <c r="K64" s="18"/>
    </row>
    <row r="65" spans="1:11">
      <c r="A65" s="17"/>
      <c r="B65" s="19"/>
      <c r="C65" s="19"/>
      <c r="D65" s="19"/>
      <c r="E65" s="19"/>
      <c r="F65" s="19"/>
      <c r="G65" s="19"/>
      <c r="H65" s="19"/>
      <c r="I65" s="19"/>
      <c r="J65" s="76"/>
      <c r="K65" s="18"/>
    </row>
    <row r="66" spans="1:11">
      <c r="A66" s="17"/>
      <c r="B66" s="19"/>
      <c r="C66" s="19"/>
      <c r="D66" s="19"/>
      <c r="E66" s="19"/>
      <c r="F66" s="19"/>
      <c r="G66" s="19"/>
      <c r="H66" s="19"/>
      <c r="I66" s="19"/>
      <c r="J66" s="76"/>
      <c r="K66" s="18"/>
    </row>
    <row r="67" spans="1:11">
      <c r="A67" s="17"/>
      <c r="B67" s="19"/>
      <c r="C67" s="19"/>
      <c r="D67" s="19"/>
      <c r="E67" s="19"/>
      <c r="F67" s="19"/>
      <c r="G67" s="19"/>
      <c r="H67" s="19"/>
      <c r="I67" s="19"/>
      <c r="J67" s="76"/>
      <c r="K67" s="18"/>
    </row>
    <row r="68" spans="1:11">
      <c r="A68" s="17"/>
      <c r="B68" s="19"/>
      <c r="C68" s="19"/>
      <c r="D68" s="19"/>
      <c r="E68" s="19"/>
      <c r="F68" s="19"/>
      <c r="G68" s="19"/>
      <c r="H68" s="19"/>
      <c r="I68" s="19"/>
      <c r="J68" s="76"/>
      <c r="K68" s="18"/>
    </row>
    <row r="69" spans="1:11">
      <c r="A69" s="17"/>
      <c r="B69" s="19"/>
      <c r="C69" s="19"/>
      <c r="D69" s="19"/>
      <c r="E69" s="19"/>
      <c r="F69" s="19"/>
      <c r="G69" s="19"/>
      <c r="H69" s="19"/>
      <c r="I69" s="19"/>
      <c r="J69" s="76"/>
      <c r="K69" s="18"/>
    </row>
    <row r="70" spans="1:11">
      <c r="A70" s="17"/>
      <c r="B70" s="19"/>
      <c r="C70" s="19"/>
      <c r="D70" s="19"/>
      <c r="E70" s="19"/>
      <c r="F70" s="19"/>
      <c r="G70" s="19"/>
      <c r="H70" s="19"/>
      <c r="I70" s="19"/>
      <c r="J70" s="76"/>
      <c r="K70" s="18"/>
    </row>
    <row r="71" spans="1:11">
      <c r="A71" s="17"/>
      <c r="B71" s="19"/>
      <c r="C71" s="19"/>
      <c r="D71" s="19"/>
      <c r="E71" s="19"/>
      <c r="F71" s="19"/>
      <c r="G71" s="19"/>
      <c r="H71" s="19"/>
      <c r="I71" s="19"/>
      <c r="J71" s="76"/>
      <c r="K71" s="18"/>
    </row>
    <row r="72" spans="1:11">
      <c r="A72" s="17"/>
      <c r="B72" s="19"/>
      <c r="C72" s="19"/>
      <c r="D72" s="19"/>
      <c r="E72" s="19"/>
      <c r="F72" s="19"/>
      <c r="G72" s="19"/>
      <c r="H72" s="19"/>
      <c r="I72" s="19"/>
      <c r="J72" s="76"/>
      <c r="K72" s="18"/>
    </row>
    <row r="73" spans="1:11">
      <c r="A73" s="17"/>
      <c r="B73" s="19"/>
      <c r="C73" s="19"/>
      <c r="D73" s="19"/>
      <c r="E73" s="19"/>
      <c r="F73" s="19"/>
      <c r="G73" s="19"/>
      <c r="H73" s="19"/>
      <c r="I73" s="19"/>
      <c r="J73" s="76"/>
      <c r="K73" s="18"/>
    </row>
    <row r="74" spans="1:11">
      <c r="A74" s="17"/>
      <c r="B74" s="19"/>
      <c r="C74" s="19"/>
      <c r="D74" s="19"/>
      <c r="E74" s="19"/>
      <c r="F74" s="19"/>
      <c r="G74" s="19"/>
      <c r="H74" s="19"/>
      <c r="I74" s="19"/>
      <c r="J74" s="76"/>
      <c r="K74" s="18"/>
    </row>
    <row r="75" spans="1:11">
      <c r="A75" s="17"/>
      <c r="B75" s="19"/>
      <c r="C75" s="19"/>
      <c r="D75" s="19"/>
      <c r="E75" s="19"/>
      <c r="F75" s="19"/>
      <c r="G75" s="19"/>
      <c r="H75" s="19"/>
      <c r="I75" s="19"/>
      <c r="J75" s="76"/>
      <c r="K75" s="18"/>
    </row>
    <row r="76" spans="1:11">
      <c r="A76" s="17"/>
      <c r="B76" s="19"/>
      <c r="C76" s="19"/>
      <c r="D76" s="19"/>
      <c r="E76" s="19"/>
      <c r="F76" s="19"/>
      <c r="G76" s="19"/>
      <c r="H76" s="19"/>
      <c r="I76" s="19"/>
      <c r="J76" s="76"/>
      <c r="K76" s="18"/>
    </row>
    <row r="77" spans="1:11">
      <c r="A77" s="17"/>
      <c r="B77" s="19"/>
      <c r="C77" s="19"/>
      <c r="D77" s="19"/>
      <c r="E77" s="19"/>
      <c r="F77" s="19"/>
      <c r="G77" s="19"/>
      <c r="H77" s="19"/>
      <c r="I77" s="19"/>
      <c r="J77" s="76"/>
      <c r="K77" s="18"/>
    </row>
    <row r="78" spans="1:11">
      <c r="A78" s="17"/>
      <c r="B78" s="19"/>
      <c r="C78" s="19"/>
      <c r="D78" s="19"/>
      <c r="E78" s="19"/>
      <c r="F78" s="19"/>
      <c r="G78" s="19"/>
      <c r="H78" s="19"/>
      <c r="I78" s="19"/>
      <c r="J78" s="76"/>
      <c r="K78" s="18"/>
    </row>
    <row r="79" spans="1:11">
      <c r="A79" s="17"/>
      <c r="B79" s="19"/>
      <c r="C79" s="19"/>
      <c r="D79" s="19"/>
      <c r="E79" s="19"/>
      <c r="F79" s="19"/>
      <c r="G79" s="19"/>
      <c r="H79" s="19"/>
      <c r="I79" s="19"/>
      <c r="J79" s="19"/>
      <c r="K79" s="18"/>
    </row>
    <row r="80" spans="1:11" ht="16" thickBot="1">
      <c r="A80" s="77"/>
      <c r="B80" s="78"/>
      <c r="C80" s="78"/>
      <c r="D80" s="78"/>
      <c r="E80" s="78"/>
      <c r="F80" s="78"/>
      <c r="G80" s="78"/>
      <c r="H80" s="78"/>
      <c r="I80" s="78"/>
      <c r="J80" s="78"/>
      <c r="K80" s="79"/>
    </row>
  </sheetData>
  <sheetProtection algorithmName="SHA-512" hashValue="8JX1kjOHxGBE6oB0YPp0WV//39oHMwAEUIf8cXYWkUcov0uKdiRVcRTSW/7vfuuaDEym3sdHaWekKUVy0BMcdw==" saltValue="sw2F9UdfIhBQVATPLiPZeQ==" spinCount="100000" sheet="1" selectLockedCells="1"/>
  <mergeCells count="38">
    <mergeCell ref="A1:K2"/>
    <mergeCell ref="D5:J5"/>
    <mergeCell ref="D4:J4"/>
    <mergeCell ref="D3:J3"/>
    <mergeCell ref="D10:J10"/>
    <mergeCell ref="B5:C5"/>
    <mergeCell ref="B4:C4"/>
    <mergeCell ref="B3:C3"/>
    <mergeCell ref="B9:C9"/>
    <mergeCell ref="B8:C8"/>
    <mergeCell ref="B10:C10"/>
    <mergeCell ref="B12:D12"/>
    <mergeCell ref="H49:H50"/>
    <mergeCell ref="I49:J50"/>
    <mergeCell ref="C48:J48"/>
    <mergeCell ref="B11:C11"/>
    <mergeCell ref="I29:J29"/>
    <mergeCell ref="B26:J26"/>
    <mergeCell ref="B15:J17"/>
    <mergeCell ref="B19:J25"/>
    <mergeCell ref="B14:C14"/>
    <mergeCell ref="B13:C13"/>
    <mergeCell ref="B53:J55"/>
    <mergeCell ref="B56:F56"/>
    <mergeCell ref="B27:E27"/>
    <mergeCell ref="B49:C49"/>
    <mergeCell ref="F30:G30"/>
    <mergeCell ref="B38:H38"/>
    <mergeCell ref="H31:J31"/>
    <mergeCell ref="H33:I33"/>
    <mergeCell ref="H32:I32"/>
    <mergeCell ref="B46:D46"/>
    <mergeCell ref="B45:C45"/>
    <mergeCell ref="B50:C50"/>
    <mergeCell ref="F49:G50"/>
    <mergeCell ref="B51:J52"/>
    <mergeCell ref="B47:J47"/>
    <mergeCell ref="H35:I35"/>
  </mergeCells>
  <conditionalFormatting sqref="H29">
    <cfRule type="expression" dxfId="8" priority="12">
      <formula>$G$29="N"</formula>
    </cfRule>
    <cfRule type="expression" dxfId="7" priority="13">
      <formula>$G$29="N"</formula>
    </cfRule>
  </conditionalFormatting>
  <conditionalFormatting sqref="I29">
    <cfRule type="expression" dxfId="6" priority="4">
      <formula>$G$29="N"</formula>
    </cfRule>
  </conditionalFormatting>
  <conditionalFormatting sqref="J35 F35:H35 J32:J33 F32:G33">
    <cfRule type="expression" dxfId="5" priority="11">
      <formula>$G$29="J"</formula>
    </cfRule>
  </conditionalFormatting>
  <conditionalFormatting sqref="B48:C48">
    <cfRule type="expression" dxfId="4" priority="14">
      <formula>$B$48&lt;25</formula>
    </cfRule>
  </conditionalFormatting>
  <conditionalFormatting sqref="H32:H33">
    <cfRule type="expression" dxfId="3" priority="5">
      <formula>$G$29="J"</formula>
    </cfRule>
  </conditionalFormatting>
  <conditionalFormatting sqref="H35 H34:I34 H32:H33">
    <cfRule type="expression" dxfId="2" priority="6">
      <formula>$G$29="J"</formula>
    </cfRule>
  </conditionalFormatting>
  <conditionalFormatting sqref="D49:D50 H49:H50">
    <cfRule type="cellIs" dxfId="1" priority="2" operator="lessThanOrEqual">
      <formula>1</formula>
    </cfRule>
  </conditionalFormatting>
  <conditionalFormatting sqref="D49:D50 H49:H50">
    <cfRule type="cellIs" dxfId="0" priority="1" operator="greaterThan">
      <formula>1</formula>
    </cfRule>
  </conditionalFormatting>
  <pageMargins left="0.7" right="0.7" top="0.78740157499999996" bottom="0.78740157499999996" header="0.3" footer="0.3"/>
  <pageSetup paperSize="9" scale="52" orientation="portrait" horizontalDpi="300"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80BB577-4E07-48A1-B2AE-DC0C14842850}">
          <x14:formula1>
            <xm:f>we!$A$11:$A$12</xm:f>
          </x14:formula1>
          <xm:sqref>G29</xm:sqref>
        </x14:dataValidation>
        <x14:dataValidation type="list" allowBlank="1" showInputMessage="1" showErrorMessage="1" xr:uid="{D1766489-0E87-4EC9-8CB8-1AF5D5D00223}">
          <x14:formula1>
            <xm:f>we!$D$2:$D$3</xm:f>
          </x14:formula1>
          <xm:sqref>F30</xm:sqref>
        </x14:dataValidation>
        <x14:dataValidation type="list" allowBlank="1" showInputMessage="1" showErrorMessage="1" xr:uid="{1EC05E75-3FD7-492A-91E5-02DD0BEDD13C}">
          <x14:formula1>
            <xm:f>we!$E$3:$E$10</xm:f>
          </x14:formula1>
          <xm:sqref>C34</xm:sqref>
        </x14:dataValidation>
        <x14:dataValidation type="list" allowBlank="1" showInputMessage="1" showErrorMessage="1" xr:uid="{41ACEED6-F14F-4320-92F1-9019A6F3F3C8}">
          <x14:formula1>
            <xm:f>we!$J$2:$J$3</xm:f>
          </x14:formula1>
          <xm:sqref>C36</xm:sqref>
        </x14:dataValidation>
        <x14:dataValidation type="list" allowBlank="1" showInputMessage="1" showErrorMessage="1" xr:uid="{18D7CD58-7985-4EFA-B191-7EB818F7EE17}">
          <x14:formula1>
            <xm:f>we!$A$16:$A$28</xm:f>
          </x14:formula1>
          <xm:sqref>D10</xm:sqref>
        </x14:dataValidation>
        <x14:dataValidation type="list" allowBlank="1" showInputMessage="1" showErrorMessage="1" xr:uid="{0DC9E824-7AAC-4677-BEDF-AD777B574B09}">
          <x14:formula1>
            <xm:f>we!$A$3:$A$9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29A8-9D62-447D-B051-5A92BA88B904}">
  <dimension ref="A1:M133"/>
  <sheetViews>
    <sheetView workbookViewId="0">
      <selection activeCell="A24" sqref="A24"/>
    </sheetView>
  </sheetViews>
  <sheetFormatPr baseColWidth="10" defaultRowHeight="15"/>
  <cols>
    <col min="1" max="1" width="65.6640625" customWidth="1"/>
    <col min="2" max="2" width="9.6640625" customWidth="1"/>
    <col min="3" max="3" width="16" customWidth="1"/>
    <col min="4" max="5" width="14.5" customWidth="1"/>
    <col min="11" max="11" width="17.6640625" customWidth="1"/>
    <col min="12" max="12" width="18" customWidth="1"/>
  </cols>
  <sheetData>
    <row r="1" spans="1:11">
      <c r="A1" s="13" t="s">
        <v>79</v>
      </c>
    </row>
    <row r="2" spans="1:11">
      <c r="A2" t="s">
        <v>1</v>
      </c>
      <c r="B2" t="s">
        <v>2</v>
      </c>
      <c r="D2" t="s">
        <v>13</v>
      </c>
      <c r="H2" s="5" t="s">
        <v>22</v>
      </c>
      <c r="J2" s="5" t="s">
        <v>38</v>
      </c>
      <c r="K2">
        <v>0.5</v>
      </c>
    </row>
    <row r="3" spans="1:11">
      <c r="A3" s="2">
        <v>0.1</v>
      </c>
      <c r="B3" s="14" t="s">
        <v>53</v>
      </c>
      <c r="C3" s="1"/>
      <c r="D3" t="s">
        <v>14</v>
      </c>
      <c r="E3" t="s">
        <v>40</v>
      </c>
      <c r="H3" s="3">
        <v>0.7</v>
      </c>
      <c r="J3" t="s">
        <v>39</v>
      </c>
      <c r="K3">
        <v>0.7</v>
      </c>
    </row>
    <row r="4" spans="1:11">
      <c r="A4" s="2">
        <v>11</v>
      </c>
      <c r="B4" s="14" t="s">
        <v>3</v>
      </c>
      <c r="C4" s="1"/>
      <c r="D4" s="1"/>
      <c r="E4" t="s">
        <v>41</v>
      </c>
      <c r="H4" s="3">
        <v>0.7</v>
      </c>
    </row>
    <row r="5" spans="1:11">
      <c r="A5" s="2">
        <v>13</v>
      </c>
      <c r="B5" s="14" t="s">
        <v>4</v>
      </c>
      <c r="C5" s="1"/>
      <c r="D5" s="1"/>
      <c r="E5" t="s">
        <v>42</v>
      </c>
      <c r="H5" s="3">
        <v>0.7</v>
      </c>
    </row>
    <row r="6" spans="1:11">
      <c r="A6" s="2">
        <v>15</v>
      </c>
      <c r="B6" s="14" t="s">
        <v>5</v>
      </c>
      <c r="C6" s="1"/>
      <c r="D6" s="1"/>
      <c r="E6" t="s">
        <v>43</v>
      </c>
      <c r="H6" s="3">
        <v>0.7</v>
      </c>
    </row>
    <row r="7" spans="1:11">
      <c r="A7" s="2">
        <v>17</v>
      </c>
      <c r="B7" s="14" t="s">
        <v>6</v>
      </c>
      <c r="C7" s="1"/>
      <c r="D7" s="1"/>
      <c r="E7" t="s">
        <v>44</v>
      </c>
      <c r="H7" s="3">
        <v>1</v>
      </c>
    </row>
    <row r="8" spans="1:11">
      <c r="A8" s="2">
        <v>19</v>
      </c>
      <c r="B8" s="14" t="s">
        <v>7</v>
      </c>
      <c r="C8" s="1"/>
      <c r="D8" s="1"/>
      <c r="E8" t="s">
        <v>45</v>
      </c>
      <c r="H8" s="3">
        <v>0.7</v>
      </c>
    </row>
    <row r="9" spans="1:11">
      <c r="A9" s="2">
        <v>21</v>
      </c>
      <c r="B9" s="14" t="s">
        <v>8</v>
      </c>
      <c r="E9" t="s">
        <v>46</v>
      </c>
      <c r="H9" s="3">
        <v>0.7</v>
      </c>
    </row>
    <row r="10" spans="1:11">
      <c r="E10" t="s">
        <v>47</v>
      </c>
      <c r="H10" s="3">
        <v>0</v>
      </c>
    </row>
    <row r="11" spans="1:11">
      <c r="A11" t="s">
        <v>11</v>
      </c>
      <c r="E11" t="s">
        <v>48</v>
      </c>
      <c r="H11" s="3">
        <v>0.5</v>
      </c>
    </row>
    <row r="12" spans="1:11">
      <c r="A12" t="s">
        <v>12</v>
      </c>
      <c r="E12" t="s">
        <v>49</v>
      </c>
      <c r="H12" s="3">
        <v>0.7</v>
      </c>
    </row>
    <row r="15" spans="1:11">
      <c r="A15" s="10" t="s">
        <v>52</v>
      </c>
      <c r="C15" s="4"/>
    </row>
    <row r="16" spans="1:11">
      <c r="A16" s="9" t="s">
        <v>54</v>
      </c>
      <c r="B16" s="8">
        <v>25</v>
      </c>
      <c r="C16" s="6">
        <v>1</v>
      </c>
    </row>
    <row r="17" spans="1:13">
      <c r="A17" s="9" t="s">
        <v>55</v>
      </c>
      <c r="B17" s="8">
        <v>24</v>
      </c>
      <c r="C17" s="6">
        <v>1</v>
      </c>
      <c r="J17" t="s">
        <v>101</v>
      </c>
      <c r="L17" t="s">
        <v>100</v>
      </c>
      <c r="M17" t="s">
        <v>102</v>
      </c>
    </row>
    <row r="18" spans="1:13" ht="15" customHeight="1">
      <c r="A18" s="9" t="s">
        <v>56</v>
      </c>
      <c r="B18" s="8">
        <v>50</v>
      </c>
      <c r="C18" s="7">
        <v>1</v>
      </c>
      <c r="I18">
        <v>1</v>
      </c>
      <c r="J18" t="s">
        <v>95</v>
      </c>
      <c r="L18" s="15">
        <v>1</v>
      </c>
      <c r="M18" s="15">
        <v>1</v>
      </c>
    </row>
    <row r="19" spans="1:13">
      <c r="A19" s="9" t="s">
        <v>57</v>
      </c>
      <c r="B19" s="8">
        <v>25</v>
      </c>
      <c r="C19" s="6">
        <v>1</v>
      </c>
      <c r="I19">
        <v>2</v>
      </c>
      <c r="J19" t="s">
        <v>96</v>
      </c>
      <c r="L19" s="15">
        <v>15</v>
      </c>
      <c r="M19" s="15">
        <v>4.7</v>
      </c>
    </row>
    <row r="20" spans="1:13">
      <c r="A20" s="9" t="s">
        <v>58</v>
      </c>
      <c r="B20" s="8">
        <v>50</v>
      </c>
      <c r="C20" s="6">
        <v>1</v>
      </c>
      <c r="I20">
        <v>3</v>
      </c>
      <c r="J20" t="s">
        <v>97</v>
      </c>
      <c r="L20" s="15">
        <v>15</v>
      </c>
      <c r="M20" s="15">
        <v>4.7</v>
      </c>
    </row>
    <row r="21" spans="1:13">
      <c r="A21" s="9" t="s">
        <v>59</v>
      </c>
      <c r="B21" s="8">
        <v>25</v>
      </c>
      <c r="C21" s="6">
        <v>1</v>
      </c>
      <c r="J21" t="s">
        <v>99</v>
      </c>
      <c r="K21">
        <f>VLOOKUP(pro!D10,we!A16:C28,3,FALSE)</f>
        <v>1</v>
      </c>
    </row>
    <row r="22" spans="1:13">
      <c r="A22" s="9" t="s">
        <v>60</v>
      </c>
      <c r="B22" s="8">
        <v>50</v>
      </c>
      <c r="C22" s="6">
        <v>1</v>
      </c>
    </row>
    <row r="23" spans="1:13">
      <c r="A23" s="9" t="s">
        <v>61</v>
      </c>
      <c r="B23" s="8">
        <v>25</v>
      </c>
      <c r="C23" s="6">
        <v>1</v>
      </c>
      <c r="J23" t="s">
        <v>103</v>
      </c>
      <c r="L23" s="15">
        <f>VLOOKUP(K21,I18:M20,5,FALSE)</f>
        <v>1</v>
      </c>
    </row>
    <row r="24" spans="1:13">
      <c r="A24" s="9" t="s">
        <v>62</v>
      </c>
      <c r="B24" s="8">
        <v>50</v>
      </c>
      <c r="C24" s="6">
        <v>1</v>
      </c>
      <c r="J24" t="s">
        <v>104</v>
      </c>
      <c r="L24" s="15">
        <f>VLOOKUP(K21,I18:M20,4,FALSE)</f>
        <v>1</v>
      </c>
    </row>
    <row r="25" spans="1:13">
      <c r="A25" s="9" t="s">
        <v>63</v>
      </c>
      <c r="B25" s="8">
        <v>50</v>
      </c>
      <c r="C25" s="6">
        <v>1</v>
      </c>
      <c r="J25" t="s">
        <v>98</v>
      </c>
      <c r="L25" s="2">
        <f>pro!D8</f>
        <v>0.1</v>
      </c>
    </row>
    <row r="26" spans="1:13">
      <c r="A26" s="9" t="s">
        <v>64</v>
      </c>
      <c r="B26" s="8">
        <v>24</v>
      </c>
      <c r="C26" s="6">
        <v>2</v>
      </c>
      <c r="L26" s="15">
        <f>(L24*0.07)/(L25/100)</f>
        <v>70</v>
      </c>
    </row>
    <row r="27" spans="1:13">
      <c r="A27" s="9" t="s">
        <v>65</v>
      </c>
      <c r="B27" s="8">
        <v>25</v>
      </c>
      <c r="C27" s="6">
        <v>2</v>
      </c>
      <c r="L27" s="15"/>
    </row>
    <row r="28" spans="1:13">
      <c r="A28" t="s">
        <v>78</v>
      </c>
      <c r="B28" s="8">
        <v>25</v>
      </c>
      <c r="C28" s="6">
        <v>3</v>
      </c>
    </row>
    <row r="30" spans="1:13">
      <c r="A30" s="9" t="s">
        <v>50</v>
      </c>
      <c r="F30" s="170" t="s">
        <v>74</v>
      </c>
      <c r="G30" s="170"/>
      <c r="K30" t="s">
        <v>108</v>
      </c>
    </row>
    <row r="31" spans="1:13">
      <c r="A31" s="9" t="s">
        <v>54</v>
      </c>
      <c r="D31" t="s">
        <v>73</v>
      </c>
      <c r="E31" t="s">
        <v>66</v>
      </c>
      <c r="F31" t="s">
        <v>75</v>
      </c>
      <c r="G31" t="s">
        <v>76</v>
      </c>
      <c r="J31" t="s">
        <v>100</v>
      </c>
      <c r="K31" s="82">
        <f>(pro!G46*(L25/100)/0.07)+pro!F27</f>
        <v>0</v>
      </c>
      <c r="L31" s="81">
        <f>K31/L26</f>
        <v>0</v>
      </c>
    </row>
    <row r="32" spans="1:13">
      <c r="A32" s="12" t="str">
        <f>$A$31</f>
        <v>Senftenbacher 25 VZ Plan</v>
      </c>
      <c r="D32" s="16">
        <v>0.1</v>
      </c>
      <c r="E32" t="s">
        <v>77</v>
      </c>
      <c r="F32" s="11">
        <v>0</v>
      </c>
      <c r="G32" s="11">
        <v>0</v>
      </c>
      <c r="J32" t="s">
        <v>109</v>
      </c>
      <c r="K32" s="82">
        <f>pro!G46</f>
        <v>0</v>
      </c>
      <c r="L32" s="81">
        <f>K32/L23</f>
        <v>0</v>
      </c>
    </row>
    <row r="33" spans="1:12">
      <c r="A33" s="12" t="str">
        <f t="shared" ref="A33:A38" si="0">$A$31</f>
        <v>Senftenbacher 25 VZ Plan</v>
      </c>
      <c r="D33" s="2">
        <v>11</v>
      </c>
      <c r="E33" t="s">
        <v>67</v>
      </c>
      <c r="F33" s="11">
        <v>2.5099999999999998</v>
      </c>
      <c r="G33" s="11">
        <v>1.8571428571428574</v>
      </c>
    </row>
    <row r="34" spans="1:12">
      <c r="A34" s="12" t="str">
        <f t="shared" si="0"/>
        <v>Senftenbacher 25 VZ Plan</v>
      </c>
      <c r="D34" s="2">
        <v>13</v>
      </c>
      <c r="E34" t="s">
        <v>68</v>
      </c>
      <c r="F34" s="11">
        <v>2.35</v>
      </c>
      <c r="G34" s="11">
        <v>1.8571428571428574</v>
      </c>
    </row>
    <row r="35" spans="1:12">
      <c r="A35" s="12" t="str">
        <f t="shared" si="0"/>
        <v>Senftenbacher 25 VZ Plan</v>
      </c>
      <c r="D35" s="2">
        <v>15</v>
      </c>
      <c r="E35" t="s">
        <v>69</v>
      </c>
      <c r="F35" s="11">
        <v>2.21</v>
      </c>
      <c r="G35" s="11">
        <v>1.8571428571428574</v>
      </c>
      <c r="L35" s="81">
        <f>SQRT((1.01*K31^2*L23^2+1.01*K32^2*L26^2)/(L26^2*L23^2))</f>
        <v>0</v>
      </c>
    </row>
    <row r="36" spans="1:12">
      <c r="A36" s="12" t="str">
        <f t="shared" si="0"/>
        <v>Senftenbacher 25 VZ Plan</v>
      </c>
      <c r="D36" s="2">
        <v>17</v>
      </c>
      <c r="E36" t="s">
        <v>70</v>
      </c>
      <c r="F36" s="11">
        <v>2.09</v>
      </c>
      <c r="G36" s="11">
        <v>1.8571428571428574</v>
      </c>
      <c r="J36" t="s">
        <v>110</v>
      </c>
      <c r="L36" s="83" t="e">
        <f>(1/L35)*100</f>
        <v>#DIV/0!</v>
      </c>
    </row>
    <row r="37" spans="1:12">
      <c r="A37" s="12" t="str">
        <f t="shared" si="0"/>
        <v>Senftenbacher 25 VZ Plan</v>
      </c>
      <c r="D37" s="2">
        <v>19</v>
      </c>
      <c r="E37" t="s">
        <v>71</v>
      </c>
      <c r="F37" s="11">
        <v>1.98</v>
      </c>
      <c r="G37" s="11">
        <v>1.8571428571428574</v>
      </c>
    </row>
    <row r="38" spans="1:12">
      <c r="A38" s="12" t="str">
        <f t="shared" si="0"/>
        <v>Senftenbacher 25 VZ Plan</v>
      </c>
      <c r="D38" s="2">
        <v>21</v>
      </c>
      <c r="E38" t="s">
        <v>72</v>
      </c>
      <c r="F38" s="11">
        <v>1.88</v>
      </c>
      <c r="G38" s="11">
        <v>1.8571428571428574</v>
      </c>
    </row>
    <row r="40" spans="1:12">
      <c r="F40" s="14" t="s">
        <v>74</v>
      </c>
      <c r="G40" s="14"/>
    </row>
    <row r="41" spans="1:12">
      <c r="A41" s="9" t="s">
        <v>55</v>
      </c>
      <c r="D41" t="s">
        <v>73</v>
      </c>
      <c r="E41" t="s">
        <v>66</v>
      </c>
      <c r="F41" t="s">
        <v>75</v>
      </c>
      <c r="G41" t="s">
        <v>76</v>
      </c>
    </row>
    <row r="42" spans="1:12">
      <c r="A42" s="12" t="str">
        <f>$A$41</f>
        <v>Wienerberger PorotonHochlochziegel-Plan-T 24,0-0,9</v>
      </c>
      <c r="D42" s="16">
        <v>0.1</v>
      </c>
      <c r="E42" t="s">
        <v>77</v>
      </c>
      <c r="F42" s="11">
        <v>0</v>
      </c>
      <c r="G42" s="11">
        <v>0</v>
      </c>
    </row>
    <row r="43" spans="1:12">
      <c r="A43" s="12" t="str">
        <f t="shared" ref="A43:A48" si="1">$A$41</f>
        <v>Wienerberger PorotonHochlochziegel-Plan-T 24,0-0,9</v>
      </c>
      <c r="D43" s="2">
        <v>11</v>
      </c>
      <c r="E43" t="s">
        <v>67</v>
      </c>
      <c r="F43" s="11">
        <v>5.674666666666667</v>
      </c>
      <c r="G43" s="11">
        <v>4.6685714285714282</v>
      </c>
    </row>
    <row r="44" spans="1:12">
      <c r="A44" s="12" t="str">
        <f t="shared" si="1"/>
        <v>Wienerberger PorotonHochlochziegel-Plan-T 24,0-0,9</v>
      </c>
      <c r="D44" s="2">
        <v>13</v>
      </c>
      <c r="E44" t="s">
        <v>68</v>
      </c>
      <c r="F44" s="11">
        <v>5.32</v>
      </c>
      <c r="G44" s="11">
        <v>4.6685714285714282</v>
      </c>
    </row>
    <row r="45" spans="1:12">
      <c r="A45" s="12" t="str">
        <f t="shared" si="1"/>
        <v>Wienerberger PorotonHochlochziegel-Plan-T 24,0-0,9</v>
      </c>
      <c r="D45" s="2">
        <v>15</v>
      </c>
      <c r="E45" t="s">
        <v>69</v>
      </c>
      <c r="F45" s="11">
        <v>5.0070588235294116</v>
      </c>
      <c r="G45" s="11">
        <v>4.6685714285714282</v>
      </c>
    </row>
    <row r="46" spans="1:12">
      <c r="A46" s="12" t="str">
        <f t="shared" si="1"/>
        <v>Wienerberger PorotonHochlochziegel-Plan-T 24,0-0,9</v>
      </c>
      <c r="D46" s="2">
        <v>17</v>
      </c>
      <c r="E46" t="s">
        <v>70</v>
      </c>
      <c r="F46" s="11">
        <v>4.7288888888888891</v>
      </c>
      <c r="G46" s="11">
        <v>4.6685714285714282</v>
      </c>
    </row>
    <row r="47" spans="1:12">
      <c r="A47" s="12" t="str">
        <f t="shared" si="1"/>
        <v>Wienerberger PorotonHochlochziegel-Plan-T 24,0-0,9</v>
      </c>
      <c r="D47" s="2">
        <v>19</v>
      </c>
      <c r="E47" t="s">
        <v>71</v>
      </c>
      <c r="F47" s="11">
        <v>4.4799999999999995</v>
      </c>
      <c r="G47" s="11">
        <v>4.6685714285714282</v>
      </c>
    </row>
    <row r="48" spans="1:12">
      <c r="A48" s="12" t="str">
        <f t="shared" si="1"/>
        <v>Wienerberger PorotonHochlochziegel-Plan-T 24,0-0,9</v>
      </c>
      <c r="D48" s="2">
        <v>21</v>
      </c>
      <c r="E48" t="s">
        <v>72</v>
      </c>
      <c r="F48" s="11">
        <v>4.2560000000000002</v>
      </c>
      <c r="G48" s="11">
        <v>4.6685714285714282</v>
      </c>
    </row>
    <row r="50" spans="1:7">
      <c r="F50" s="14" t="s">
        <v>74</v>
      </c>
      <c r="G50" s="14"/>
    </row>
    <row r="51" spans="1:7">
      <c r="A51" s="9" t="s">
        <v>56</v>
      </c>
      <c r="D51" t="s">
        <v>73</v>
      </c>
      <c r="E51" t="s">
        <v>66</v>
      </c>
      <c r="F51" t="s">
        <v>75</v>
      </c>
      <c r="G51" t="s">
        <v>76</v>
      </c>
    </row>
    <row r="52" spans="1:7">
      <c r="A52" s="12" t="str">
        <f>$A$51</f>
        <v>Wienerberger Poroton Poroton Planziegel-T8-50,0</v>
      </c>
      <c r="D52" s="16">
        <v>0.1</v>
      </c>
      <c r="E52" t="s">
        <v>77</v>
      </c>
      <c r="F52" s="11">
        <v>5.88</v>
      </c>
      <c r="G52" s="11">
        <v>1.9314285714285713</v>
      </c>
    </row>
    <row r="53" spans="1:7">
      <c r="A53" s="12" t="str">
        <f>$A$51</f>
        <v>Wienerberger Poroton Poroton Planziegel-T8-50,0</v>
      </c>
      <c r="D53" s="2">
        <v>11</v>
      </c>
      <c r="E53" t="s">
        <v>67</v>
      </c>
      <c r="F53" s="11">
        <v>3.7240000000000002</v>
      </c>
      <c r="G53" s="11">
        <v>1.9314285714285713</v>
      </c>
    </row>
    <row r="55" spans="1:7">
      <c r="F55" s="14" t="s">
        <v>74</v>
      </c>
      <c r="G55" s="14"/>
    </row>
    <row r="56" spans="1:7">
      <c r="A56" s="9" t="s">
        <v>57</v>
      </c>
      <c r="D56" t="s">
        <v>73</v>
      </c>
      <c r="E56" t="s">
        <v>66</v>
      </c>
      <c r="F56" t="s">
        <v>75</v>
      </c>
      <c r="G56" t="s">
        <v>76</v>
      </c>
    </row>
    <row r="57" spans="1:7">
      <c r="A57" s="12" t="str">
        <f>$A$56</f>
        <v>Wienerberger Porotherm 25-38 Plan</v>
      </c>
      <c r="D57" s="16">
        <v>0.1</v>
      </c>
      <c r="E57" t="s">
        <v>77</v>
      </c>
      <c r="F57" s="11">
        <v>0</v>
      </c>
      <c r="G57" s="11">
        <v>0</v>
      </c>
    </row>
    <row r="58" spans="1:7">
      <c r="A58" s="12" t="str">
        <f t="shared" ref="A58:A63" si="2">$A$56</f>
        <v>Wienerberger Porotherm 25-38 Plan</v>
      </c>
      <c r="D58" s="2">
        <v>11</v>
      </c>
      <c r="E58" t="s">
        <v>67</v>
      </c>
      <c r="F58" s="11">
        <v>3.496</v>
      </c>
      <c r="G58" s="11">
        <v>3.7914285714285714</v>
      </c>
    </row>
    <row r="59" spans="1:7">
      <c r="A59" s="12" t="str">
        <f t="shared" si="2"/>
        <v>Wienerberger Porotherm 25-38 Plan</v>
      </c>
      <c r="D59" s="2">
        <v>13</v>
      </c>
      <c r="E59" t="s">
        <v>68</v>
      </c>
      <c r="F59" s="11">
        <v>3.2774999999999999</v>
      </c>
      <c r="G59" s="11">
        <v>3.7914285714285714</v>
      </c>
    </row>
    <row r="60" spans="1:7">
      <c r="A60" s="12" t="str">
        <f t="shared" si="2"/>
        <v>Wienerberger Porotherm 25-38 Plan</v>
      </c>
      <c r="D60" s="2">
        <v>15</v>
      </c>
      <c r="E60" t="s">
        <v>69</v>
      </c>
      <c r="F60" s="11">
        <v>3.0847058823529414</v>
      </c>
      <c r="G60" s="11">
        <v>3.7914285714285714</v>
      </c>
    </row>
    <row r="61" spans="1:7">
      <c r="A61" s="12" t="str">
        <f t="shared" si="2"/>
        <v>Wienerberger Porotherm 25-38 Plan</v>
      </c>
      <c r="D61" s="2">
        <v>17</v>
      </c>
      <c r="E61" t="s">
        <v>70</v>
      </c>
      <c r="F61" s="11">
        <v>2.9133333333333331</v>
      </c>
      <c r="G61" s="11">
        <v>3.7914285714285714</v>
      </c>
    </row>
    <row r="62" spans="1:7">
      <c r="A62" s="12" t="str">
        <f t="shared" si="2"/>
        <v>Wienerberger Porotherm 25-38 Plan</v>
      </c>
      <c r="D62" s="2">
        <v>19</v>
      </c>
      <c r="E62" t="s">
        <v>71</v>
      </c>
      <c r="F62" s="11">
        <v>2.7600000000000002</v>
      </c>
      <c r="G62" s="11">
        <v>3.7914285714285714</v>
      </c>
    </row>
    <row r="63" spans="1:7">
      <c r="A63" s="12" t="str">
        <f t="shared" si="2"/>
        <v>Wienerberger Porotherm 25-38 Plan</v>
      </c>
      <c r="D63" s="2">
        <v>21</v>
      </c>
      <c r="E63" t="s">
        <v>72</v>
      </c>
      <c r="F63" s="11">
        <v>2.6219999999999999</v>
      </c>
      <c r="G63" s="11">
        <v>3.7914285714285714</v>
      </c>
    </row>
    <row r="65" spans="1:7">
      <c r="F65" s="14" t="s">
        <v>74</v>
      </c>
      <c r="G65" s="14"/>
    </row>
    <row r="66" spans="1:7">
      <c r="A66" s="9" t="s">
        <v>58</v>
      </c>
      <c r="D66" t="s">
        <v>73</v>
      </c>
      <c r="E66" t="s">
        <v>66</v>
      </c>
      <c r="F66" t="s">
        <v>75</v>
      </c>
      <c r="G66" t="s">
        <v>76</v>
      </c>
    </row>
    <row r="67" spans="1:7">
      <c r="A67" s="12" t="str">
        <f>$A$66</f>
        <v>Wienerberger Porotherm 50-20 H.i. Plan</v>
      </c>
      <c r="D67" s="16">
        <v>0.1</v>
      </c>
      <c r="E67" t="s">
        <v>77</v>
      </c>
      <c r="F67" s="11">
        <v>3.2399999999999998</v>
      </c>
      <c r="G67" s="11">
        <v>0.66285714285714281</v>
      </c>
    </row>
    <row r="68" spans="1:7">
      <c r="A68" s="12" t="str">
        <f>$A$66</f>
        <v>Wienerberger Porotherm 50-20 H.i. Plan</v>
      </c>
      <c r="D68" s="2">
        <v>11</v>
      </c>
      <c r="E68" t="s">
        <v>67</v>
      </c>
      <c r="F68" s="11">
        <v>2.052</v>
      </c>
      <c r="G68" s="11">
        <v>0.66285714285714281</v>
      </c>
    </row>
    <row r="70" spans="1:7">
      <c r="F70" s="14" t="s">
        <v>74</v>
      </c>
      <c r="G70" s="14"/>
    </row>
    <row r="71" spans="1:7">
      <c r="A71" s="9" t="s">
        <v>59</v>
      </c>
      <c r="D71" t="s">
        <v>73</v>
      </c>
      <c r="E71" t="s">
        <v>66</v>
      </c>
      <c r="F71" t="s">
        <v>75</v>
      </c>
      <c r="G71" t="s">
        <v>76</v>
      </c>
    </row>
    <row r="72" spans="1:7">
      <c r="A72" s="12" t="str">
        <f>$A$71</f>
        <v>Pichler PIAplan 25/38 VZ</v>
      </c>
      <c r="D72" s="16">
        <v>0.1</v>
      </c>
      <c r="E72" t="s">
        <v>77</v>
      </c>
      <c r="F72" s="11">
        <v>0</v>
      </c>
      <c r="G72" s="11">
        <v>0</v>
      </c>
    </row>
    <row r="73" spans="1:7">
      <c r="A73" s="12" t="str">
        <f t="shared" ref="A73:A78" si="3">$A$71</f>
        <v>Pichler PIAplan 25/38 VZ</v>
      </c>
      <c r="D73" s="2">
        <v>11</v>
      </c>
      <c r="E73" t="s">
        <v>67</v>
      </c>
      <c r="F73" s="11">
        <v>3.4200000000000004</v>
      </c>
      <c r="G73" s="11">
        <v>1.6742857142857146</v>
      </c>
    </row>
    <row r="74" spans="1:7">
      <c r="A74" s="12" t="str">
        <f t="shared" si="3"/>
        <v>Pichler PIAplan 25/38 VZ</v>
      </c>
      <c r="D74" s="2">
        <v>13</v>
      </c>
      <c r="E74" t="s">
        <v>68</v>
      </c>
      <c r="F74" s="11">
        <v>3.2062499999999998</v>
      </c>
      <c r="G74" s="11">
        <v>1.6742857142857146</v>
      </c>
    </row>
    <row r="75" spans="1:7">
      <c r="A75" s="12" t="str">
        <f t="shared" si="3"/>
        <v>Pichler PIAplan 25/38 VZ</v>
      </c>
      <c r="D75" s="2">
        <v>15</v>
      </c>
      <c r="E75" t="s">
        <v>69</v>
      </c>
      <c r="F75" s="11">
        <v>3.0176470588235293</v>
      </c>
      <c r="G75" s="11">
        <v>1.6742857142857146</v>
      </c>
    </row>
    <row r="76" spans="1:7">
      <c r="A76" s="12" t="str">
        <f t="shared" si="3"/>
        <v>Pichler PIAplan 25/38 VZ</v>
      </c>
      <c r="D76" s="2">
        <v>17</v>
      </c>
      <c r="E76" t="s">
        <v>70</v>
      </c>
      <c r="F76" s="11">
        <v>2.85</v>
      </c>
      <c r="G76" s="11">
        <v>1.6742857142857146</v>
      </c>
    </row>
    <row r="77" spans="1:7">
      <c r="A77" s="12" t="str">
        <f t="shared" si="3"/>
        <v>Pichler PIAplan 25/38 VZ</v>
      </c>
      <c r="D77" s="2">
        <v>19</v>
      </c>
      <c r="E77" t="s">
        <v>71</v>
      </c>
      <c r="F77" s="11">
        <v>2.7</v>
      </c>
      <c r="G77" s="11">
        <v>1.6742857142857146</v>
      </c>
    </row>
    <row r="78" spans="1:7">
      <c r="A78" s="12" t="str">
        <f t="shared" si="3"/>
        <v>Pichler PIAplan 25/38 VZ</v>
      </c>
      <c r="D78" s="2">
        <v>21</v>
      </c>
      <c r="E78" t="s">
        <v>72</v>
      </c>
      <c r="F78" s="11">
        <v>2.5649999999999999</v>
      </c>
      <c r="G78" s="11">
        <v>1.6742857142857146</v>
      </c>
    </row>
    <row r="80" spans="1:7">
      <c r="F80" s="14" t="s">
        <v>74</v>
      </c>
      <c r="G80" s="14"/>
    </row>
    <row r="81" spans="1:7">
      <c r="A81" s="9" t="s">
        <v>60</v>
      </c>
      <c r="D81" t="s">
        <v>73</v>
      </c>
      <c r="E81" t="s">
        <v>66</v>
      </c>
      <c r="F81" t="s">
        <v>75</v>
      </c>
      <c r="G81" t="s">
        <v>76</v>
      </c>
    </row>
    <row r="82" spans="1:7">
      <c r="A82" s="12" t="str">
        <f>$A$81</f>
        <v>Pichler PIAplan 50/20 VZ</v>
      </c>
      <c r="D82" s="16">
        <v>0.1</v>
      </c>
      <c r="E82" t="s">
        <v>77</v>
      </c>
      <c r="F82" s="11">
        <v>0.96</v>
      </c>
      <c r="G82" s="11">
        <v>0.9</v>
      </c>
    </row>
    <row r="83" spans="1:7">
      <c r="A83" s="12" t="str">
        <f>$A$81</f>
        <v>Pichler PIAplan 50/20 VZ</v>
      </c>
      <c r="D83" s="2">
        <v>11</v>
      </c>
      <c r="E83" t="s">
        <v>67</v>
      </c>
      <c r="F83" s="11">
        <v>0.60799999999999998</v>
      </c>
      <c r="G83" s="11">
        <v>0.9</v>
      </c>
    </row>
    <row r="85" spans="1:7">
      <c r="F85" s="14" t="s">
        <v>74</v>
      </c>
      <c r="G85" s="14"/>
    </row>
    <row r="86" spans="1:7">
      <c r="A86" s="9" t="s">
        <v>61</v>
      </c>
      <c r="D86" t="s">
        <v>73</v>
      </c>
      <c r="E86" t="s">
        <v>66</v>
      </c>
      <c r="F86" t="s">
        <v>75</v>
      </c>
      <c r="G86" t="s">
        <v>76</v>
      </c>
    </row>
    <row r="87" spans="1:7">
      <c r="A87" s="12" t="str">
        <f>$A$86</f>
        <v>LeitlVital Plan 25/30/24,9 cm N+F</v>
      </c>
      <c r="D87" s="16">
        <v>0.1</v>
      </c>
      <c r="E87" t="s">
        <v>77</v>
      </c>
      <c r="F87" s="11">
        <v>0</v>
      </c>
      <c r="G87" s="11">
        <v>0</v>
      </c>
    </row>
    <row r="88" spans="1:7">
      <c r="A88" s="12" t="str">
        <f t="shared" ref="A88:A93" si="4">$A$86</f>
        <v>LeitlVital Plan 25/30/24,9 cm N+F</v>
      </c>
      <c r="D88" s="2">
        <v>11</v>
      </c>
      <c r="E88" t="s">
        <v>67</v>
      </c>
      <c r="F88" s="11">
        <v>3.496</v>
      </c>
      <c r="G88" s="11">
        <v>1.6428571428571428</v>
      </c>
    </row>
    <row r="89" spans="1:7">
      <c r="A89" s="12" t="str">
        <f t="shared" si="4"/>
        <v>LeitlVital Plan 25/30/24,9 cm N+F</v>
      </c>
      <c r="D89" s="2">
        <v>13</v>
      </c>
      <c r="E89" t="s">
        <v>68</v>
      </c>
      <c r="F89" s="11">
        <v>3.2774999999999999</v>
      </c>
      <c r="G89" s="11">
        <v>1.6428571428571428</v>
      </c>
    </row>
    <row r="90" spans="1:7">
      <c r="A90" s="12" t="str">
        <f t="shared" si="4"/>
        <v>LeitlVital Plan 25/30/24,9 cm N+F</v>
      </c>
      <c r="D90" s="2">
        <v>15</v>
      </c>
      <c r="E90" t="s">
        <v>69</v>
      </c>
      <c r="F90" s="11">
        <v>3.0847058823529414</v>
      </c>
      <c r="G90" s="11">
        <v>1.6428571428571428</v>
      </c>
    </row>
    <row r="91" spans="1:7">
      <c r="A91" s="12" t="str">
        <f t="shared" si="4"/>
        <v>LeitlVital Plan 25/30/24,9 cm N+F</v>
      </c>
      <c r="D91" s="2">
        <v>17</v>
      </c>
      <c r="E91" t="s">
        <v>70</v>
      </c>
      <c r="F91" s="11">
        <v>2.9133333333333331</v>
      </c>
      <c r="G91" s="11">
        <v>1.6428571428571428</v>
      </c>
    </row>
    <row r="92" spans="1:7">
      <c r="A92" s="12" t="str">
        <f t="shared" si="4"/>
        <v>LeitlVital Plan 25/30/24,9 cm N+F</v>
      </c>
      <c r="D92" s="2">
        <v>19</v>
      </c>
      <c r="E92" t="s">
        <v>71</v>
      </c>
      <c r="F92" s="11">
        <v>2.7600000000000002</v>
      </c>
      <c r="G92" s="11">
        <v>1.6428571428571428</v>
      </c>
    </row>
    <row r="93" spans="1:7">
      <c r="A93" s="12" t="str">
        <f t="shared" si="4"/>
        <v>LeitlVital Plan 25/30/24,9 cm N+F</v>
      </c>
      <c r="D93" s="2">
        <v>21</v>
      </c>
      <c r="E93" t="s">
        <v>72</v>
      </c>
      <c r="F93" s="11">
        <v>2.6219999999999999</v>
      </c>
      <c r="G93" s="11">
        <v>1.6428571428571428</v>
      </c>
    </row>
    <row r="95" spans="1:7">
      <c r="F95" s="14" t="s">
        <v>74</v>
      </c>
      <c r="G95" s="14"/>
    </row>
    <row r="96" spans="1:7">
      <c r="A96" s="9" t="s">
        <v>62</v>
      </c>
      <c r="D96" t="s">
        <v>73</v>
      </c>
      <c r="E96" t="s">
        <v>66</v>
      </c>
      <c r="F96" t="s">
        <v>75</v>
      </c>
      <c r="G96" t="s">
        <v>76</v>
      </c>
    </row>
    <row r="97" spans="1:7">
      <c r="A97" s="12" t="str">
        <f>$A$96</f>
        <v>LeitlVital Solex Plan 50/20/24,9 cm N+F</v>
      </c>
      <c r="D97" s="2">
        <v>0.1</v>
      </c>
      <c r="E97" t="s">
        <v>77</v>
      </c>
      <c r="F97" s="11">
        <v>0.96</v>
      </c>
      <c r="G97" s="11">
        <v>1.2714285714285716</v>
      </c>
    </row>
    <row r="98" spans="1:7">
      <c r="A98" s="12" t="str">
        <f>$A$96</f>
        <v>LeitlVital Solex Plan 50/20/24,9 cm N+F</v>
      </c>
      <c r="D98" s="2">
        <v>11</v>
      </c>
      <c r="E98" t="s">
        <v>67</v>
      </c>
      <c r="F98" s="11">
        <v>0.60799999999999998</v>
      </c>
      <c r="G98" s="11">
        <v>1.2714285714285716</v>
      </c>
    </row>
    <row r="100" spans="1:7">
      <c r="F100" s="14" t="s">
        <v>74</v>
      </c>
      <c r="G100" s="14"/>
    </row>
    <row r="101" spans="1:7">
      <c r="A101" s="9" t="s">
        <v>63</v>
      </c>
      <c r="D101" t="s">
        <v>73</v>
      </c>
      <c r="E101" t="s">
        <v>66</v>
      </c>
      <c r="F101" t="s">
        <v>75</v>
      </c>
      <c r="G101" t="s">
        <v>76</v>
      </c>
    </row>
    <row r="102" spans="1:7">
      <c r="A102" s="12" t="str">
        <f>$A$101</f>
        <v>EDER Plan XP 50 plus</v>
      </c>
      <c r="D102" s="2">
        <v>0.1</v>
      </c>
      <c r="E102" t="s">
        <v>77</v>
      </c>
      <c r="F102" s="11">
        <v>2.12</v>
      </c>
      <c r="G102" s="11">
        <v>1.6285714285714288</v>
      </c>
    </row>
    <row r="103" spans="1:7">
      <c r="A103" s="12" t="str">
        <f>$A$101</f>
        <v>EDER Plan XP 50 plus</v>
      </c>
      <c r="D103" s="2">
        <v>11</v>
      </c>
      <c r="E103" t="s">
        <v>67</v>
      </c>
      <c r="F103" s="11">
        <v>1.3426666666666667</v>
      </c>
      <c r="G103" s="11">
        <v>1.6285714285714288</v>
      </c>
    </row>
    <row r="105" spans="1:7">
      <c r="F105" s="14" t="s">
        <v>74</v>
      </c>
      <c r="G105" s="14"/>
    </row>
    <row r="106" spans="1:7">
      <c r="A106" s="9" t="s">
        <v>64</v>
      </c>
      <c r="D106" t="s">
        <v>73</v>
      </c>
      <c r="E106" t="s">
        <v>66</v>
      </c>
      <c r="F106" t="s">
        <v>75</v>
      </c>
      <c r="G106" t="s">
        <v>76</v>
      </c>
    </row>
    <row r="107" spans="1:7">
      <c r="A107" s="12" t="str">
        <f>$A$106</f>
        <v>H+H Kalksandvollstein 2 DF</v>
      </c>
      <c r="D107" s="2">
        <v>0.1</v>
      </c>
      <c r="E107" t="s">
        <v>77</v>
      </c>
      <c r="F107" s="11">
        <v>0</v>
      </c>
      <c r="G107" s="11">
        <v>0</v>
      </c>
    </row>
    <row r="108" spans="1:7">
      <c r="A108" s="12" t="str">
        <f t="shared" ref="A108:A113" si="5">$A$106</f>
        <v>H+H Kalksandvollstein 2 DF</v>
      </c>
      <c r="D108" s="2">
        <v>11</v>
      </c>
      <c r="E108" t="s">
        <v>67</v>
      </c>
      <c r="F108" s="11">
        <v>9.0440000000000005</v>
      </c>
      <c r="G108" s="11">
        <v>5.8742857142857146</v>
      </c>
    </row>
    <row r="109" spans="1:7">
      <c r="A109" s="12" t="str">
        <f t="shared" si="5"/>
        <v>H+H Kalksandvollstein 2 DF</v>
      </c>
      <c r="D109" s="2">
        <v>13</v>
      </c>
      <c r="E109" t="s">
        <v>68</v>
      </c>
      <c r="F109" s="11">
        <v>8.4787500000000016</v>
      </c>
      <c r="G109" s="11">
        <v>5.8742857142857146</v>
      </c>
    </row>
    <row r="110" spans="1:7">
      <c r="A110" s="12" t="str">
        <f t="shared" si="5"/>
        <v>H+H Kalksandvollstein 2 DF</v>
      </c>
      <c r="D110" s="2">
        <v>15</v>
      </c>
      <c r="E110" t="s">
        <v>69</v>
      </c>
      <c r="F110" s="11">
        <v>7.9800000000000013</v>
      </c>
      <c r="G110" s="11">
        <v>5.8742857142857146</v>
      </c>
    </row>
    <row r="111" spans="1:7">
      <c r="A111" s="12" t="str">
        <f t="shared" si="5"/>
        <v>H+H Kalksandvollstein 2 DF</v>
      </c>
      <c r="D111" s="2">
        <v>17</v>
      </c>
      <c r="E111" t="s">
        <v>70</v>
      </c>
      <c r="F111" s="11">
        <v>7.5366666666666671</v>
      </c>
      <c r="G111" s="11">
        <v>5.8742857142857146</v>
      </c>
    </row>
    <row r="112" spans="1:7">
      <c r="A112" s="12" t="str">
        <f t="shared" si="5"/>
        <v>H+H Kalksandvollstein 2 DF</v>
      </c>
      <c r="D112" s="2">
        <v>19</v>
      </c>
      <c r="E112" t="s">
        <v>71</v>
      </c>
      <c r="F112" s="11">
        <v>7.1400000000000006</v>
      </c>
      <c r="G112" s="11">
        <v>5.8742857142857146</v>
      </c>
    </row>
    <row r="113" spans="1:7">
      <c r="A113" s="12" t="str">
        <f t="shared" si="5"/>
        <v>H+H Kalksandvollstein 2 DF</v>
      </c>
      <c r="D113" s="2">
        <v>21</v>
      </c>
      <c r="E113" t="s">
        <v>72</v>
      </c>
      <c r="F113" s="11">
        <v>6.7830000000000013</v>
      </c>
      <c r="G113" s="11">
        <v>5.8742857142857146</v>
      </c>
    </row>
    <row r="115" spans="1:7">
      <c r="F115" s="14" t="s">
        <v>74</v>
      </c>
      <c r="G115" s="14"/>
    </row>
    <row r="116" spans="1:7">
      <c r="A116" s="9" t="s">
        <v>65</v>
      </c>
      <c r="D116" t="s">
        <v>73</v>
      </c>
      <c r="E116" t="s">
        <v>66</v>
      </c>
      <c r="F116" t="s">
        <v>75</v>
      </c>
      <c r="G116" t="s">
        <v>76</v>
      </c>
    </row>
    <row r="117" spans="1:7">
      <c r="A117" s="12" t="str">
        <f>$A$116</f>
        <v>C20/25 gerissen und ungerissen Decke &gt; 20cm stirnseitig</v>
      </c>
      <c r="D117" s="2">
        <v>0.1</v>
      </c>
      <c r="E117" t="s">
        <v>77</v>
      </c>
      <c r="F117" s="11">
        <v>0</v>
      </c>
      <c r="G117" s="11">
        <v>0</v>
      </c>
    </row>
    <row r="118" spans="1:7">
      <c r="A118" s="12" t="str">
        <f t="shared" ref="A118:A123" si="6">$A$116</f>
        <v>C20/25 gerissen und ungerissen Decke &gt; 20cm stirnseitig</v>
      </c>
      <c r="D118" s="2">
        <v>11</v>
      </c>
      <c r="E118" t="s">
        <v>67</v>
      </c>
      <c r="F118" s="11">
        <v>7.2622222222222215</v>
      </c>
      <c r="G118" s="11">
        <v>4.9761904761904763</v>
      </c>
    </row>
    <row r="119" spans="1:7">
      <c r="A119" s="12" t="str">
        <f t="shared" si="6"/>
        <v>C20/25 gerissen und ungerissen Decke &gt; 20cm stirnseitig</v>
      </c>
      <c r="D119" s="2">
        <v>13</v>
      </c>
      <c r="E119" t="s">
        <v>68</v>
      </c>
      <c r="F119" s="11">
        <v>6.8083333333333336</v>
      </c>
      <c r="G119" s="11">
        <v>4.9761904761904763</v>
      </c>
    </row>
    <row r="120" spans="1:7">
      <c r="A120" s="12" t="str">
        <f t="shared" si="6"/>
        <v>C20/25 gerissen und ungerissen Decke &gt; 20cm stirnseitig</v>
      </c>
      <c r="D120" s="2">
        <v>15</v>
      </c>
      <c r="E120" t="s">
        <v>69</v>
      </c>
      <c r="F120" s="11">
        <v>6.4078431372549014</v>
      </c>
      <c r="G120" s="11">
        <v>4.9761904761904763</v>
      </c>
    </row>
    <row r="121" spans="1:7">
      <c r="A121" s="12" t="str">
        <f t="shared" si="6"/>
        <v>C20/25 gerissen und ungerissen Decke &gt; 20cm stirnseitig</v>
      </c>
      <c r="D121" s="2">
        <v>17</v>
      </c>
      <c r="E121" t="s">
        <v>70</v>
      </c>
      <c r="F121" s="11">
        <v>6.0518518518518514</v>
      </c>
      <c r="G121" s="11">
        <v>4.9761904761904763</v>
      </c>
    </row>
    <row r="122" spans="1:7">
      <c r="A122" s="12" t="str">
        <f t="shared" si="6"/>
        <v>C20/25 gerissen und ungerissen Decke &gt; 20cm stirnseitig</v>
      </c>
      <c r="D122" s="2">
        <v>19</v>
      </c>
      <c r="E122" t="s">
        <v>71</v>
      </c>
      <c r="F122" s="11">
        <v>5.7333333333333334</v>
      </c>
      <c r="G122" s="11">
        <v>4.9761904761904763</v>
      </c>
    </row>
    <row r="123" spans="1:7">
      <c r="A123" s="12" t="str">
        <f t="shared" si="6"/>
        <v>C20/25 gerissen und ungerissen Decke &gt; 20cm stirnseitig</v>
      </c>
      <c r="D123" s="2">
        <v>21</v>
      </c>
      <c r="E123" t="s">
        <v>72</v>
      </c>
      <c r="F123" s="11">
        <v>5.4466666666666663</v>
      </c>
      <c r="G123" s="11">
        <v>4.9761904761904763</v>
      </c>
    </row>
    <row r="125" spans="1:7">
      <c r="F125" s="14" t="s">
        <v>74</v>
      </c>
      <c r="G125" s="14"/>
    </row>
    <row r="126" spans="1:7">
      <c r="A126" t="s">
        <v>78</v>
      </c>
      <c r="D126" t="s">
        <v>73</v>
      </c>
      <c r="E126" t="s">
        <v>66</v>
      </c>
      <c r="F126" t="s">
        <v>75</v>
      </c>
      <c r="G126" t="s">
        <v>76</v>
      </c>
    </row>
    <row r="127" spans="1:7">
      <c r="A127" s="12" t="str">
        <f>$A$126</f>
        <v xml:space="preserve">C20/25 gerissen und ungerissen
Decke &gt; 25 cm stirnseitig bzw. Wandfläche </v>
      </c>
      <c r="D127" s="2">
        <v>0.1</v>
      </c>
      <c r="E127" t="s">
        <v>77</v>
      </c>
      <c r="F127" s="11">
        <v>0</v>
      </c>
      <c r="G127" s="11">
        <v>0</v>
      </c>
    </row>
    <row r="128" spans="1:7">
      <c r="A128" s="12" t="str">
        <f t="shared" ref="A128:A133" si="7">$A$126</f>
        <v xml:space="preserve">C20/25 gerissen und ungerissen
Decke &gt; 25 cm stirnseitig bzw. Wandfläche </v>
      </c>
      <c r="D128" s="2">
        <v>11</v>
      </c>
      <c r="E128" t="s">
        <v>67</v>
      </c>
      <c r="F128" s="11">
        <v>8.6133333333333315</v>
      </c>
      <c r="G128" s="11">
        <v>4.9761904761904763</v>
      </c>
    </row>
    <row r="129" spans="1:7">
      <c r="A129" s="12" t="str">
        <f t="shared" si="7"/>
        <v xml:space="preserve">C20/25 gerissen und ungerissen
Decke &gt; 25 cm stirnseitig bzw. Wandfläche </v>
      </c>
      <c r="D129" s="2">
        <v>13</v>
      </c>
      <c r="E129" t="s">
        <v>68</v>
      </c>
      <c r="F129" s="11">
        <v>8.0749999999999993</v>
      </c>
      <c r="G129" s="11">
        <v>4.9761904761904763</v>
      </c>
    </row>
    <row r="130" spans="1:7">
      <c r="A130" s="12" t="str">
        <f t="shared" si="7"/>
        <v xml:space="preserve">C20/25 gerissen und ungerissen
Decke &gt; 25 cm stirnseitig bzw. Wandfläche </v>
      </c>
      <c r="D130" s="2">
        <v>15</v>
      </c>
      <c r="E130" t="s">
        <v>69</v>
      </c>
      <c r="F130" s="11">
        <v>7.5999999999999988</v>
      </c>
      <c r="G130" s="11">
        <v>4.9761904761904763</v>
      </c>
    </row>
    <row r="131" spans="1:7">
      <c r="A131" s="12" t="str">
        <f t="shared" si="7"/>
        <v xml:space="preserve">C20/25 gerissen und ungerissen
Decke &gt; 25 cm stirnseitig bzw. Wandfläche </v>
      </c>
      <c r="D131" s="2">
        <v>17</v>
      </c>
      <c r="E131" t="s">
        <v>70</v>
      </c>
      <c r="F131" s="11">
        <v>7.1777777777777771</v>
      </c>
      <c r="G131" s="11">
        <v>4.9761904761904763</v>
      </c>
    </row>
    <row r="132" spans="1:7">
      <c r="A132" s="12" t="str">
        <f t="shared" si="7"/>
        <v xml:space="preserve">C20/25 gerissen und ungerissen
Decke &gt; 25 cm stirnseitig bzw. Wandfläche </v>
      </c>
      <c r="D132" s="2">
        <v>19</v>
      </c>
      <c r="E132" t="s">
        <v>71</v>
      </c>
      <c r="F132" s="11">
        <v>6.8</v>
      </c>
      <c r="G132" s="11">
        <v>4.9761904761904763</v>
      </c>
    </row>
    <row r="133" spans="1:7">
      <c r="A133" s="12" t="str">
        <f t="shared" si="7"/>
        <v xml:space="preserve">C20/25 gerissen und ungerissen
Decke &gt; 25 cm stirnseitig bzw. Wandfläche </v>
      </c>
      <c r="D133" s="2">
        <v>21</v>
      </c>
      <c r="E133" t="s">
        <v>72</v>
      </c>
      <c r="F133" s="11">
        <v>6.46</v>
      </c>
      <c r="G133" s="11">
        <v>4.9761904761904763</v>
      </c>
    </row>
  </sheetData>
  <sheetProtection algorithmName="SHA-512" hashValue="Xc2yQ+2+IdEUYdUP8Bd+P2kOjyKAEiLl83Rq1wy2tyBMmIvNJDYL76TS3mo/PkLK0mSe8KqRKAyWnX0FWW/eBw==" saltValue="li8I1Us5pBkb8CnWW3DZSw==" spinCount="100000" sheet="1" selectLockedCells="1"/>
  <mergeCells count="1">
    <mergeCell ref="F30:G30"/>
  </mergeCells>
  <hyperlinks>
    <hyperlink ref="A1" r:id="rId1" xr:uid="{228D23C6-BFA8-4576-A828-C53FABB07E9E}"/>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pro</vt:lpstr>
      <vt:lpstr>we</vt:lpstr>
      <vt:lpstr>pro!Druckbereich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Hutzinger</dc:creator>
  <cp:lastModifiedBy>Microsoft Office User</cp:lastModifiedBy>
  <cp:lastPrinted>2022-09-19T11:44:19Z</cp:lastPrinted>
  <dcterms:created xsi:type="dcterms:W3CDTF">2020-11-30T11:36:05Z</dcterms:created>
  <dcterms:modified xsi:type="dcterms:W3CDTF">2023-03-08T12:35:21Z</dcterms:modified>
</cp:coreProperties>
</file>